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92.168.199.67\komfin\Игнатова Т.А\Отчеты об исполнении бюджета для публикации\2025 год\Проект Постановления об утв отчета за 9 месяцев 2025 года\"/>
    </mc:Choice>
  </mc:AlternateContent>
  <bookViews>
    <workbookView xWindow="0" yWindow="0" windowWidth="21570" windowHeight="7785" tabRatio="500"/>
  </bookViews>
  <sheets>
    <sheet name="9 месяцев 2025 года" sheetId="1" r:id="rId1"/>
  </sheets>
  <definedNames>
    <definedName name="_xlnm.Print_Titles" localSheetId="0">'9 месяцев 2025 года'!$6:$6</definedName>
    <definedName name="_xlnm.Print_Area" localSheetId="0">'9 месяцев 2025 года'!$A$1:$K$62</definedName>
  </definedNames>
  <calcPr calcId="162913" refMode="R1C1"/>
</workbook>
</file>

<file path=xl/calcChain.xml><?xml version="1.0" encoding="utf-8"?>
<calcChain xmlns="http://schemas.openxmlformats.org/spreadsheetml/2006/main">
  <c r="E40" i="1" l="1"/>
  <c r="E28" i="1"/>
  <c r="I62" i="1" l="1"/>
  <c r="I54" i="1"/>
  <c r="I53" i="1"/>
  <c r="I41" i="1"/>
  <c r="I30" i="1"/>
  <c r="I17" i="1"/>
  <c r="H30" i="1"/>
  <c r="H62" i="1"/>
  <c r="H54" i="1"/>
  <c r="H53" i="1"/>
  <c r="H41" i="1"/>
  <c r="H22" i="1"/>
  <c r="H17" i="1"/>
  <c r="H19" i="1"/>
  <c r="G62" i="1"/>
  <c r="G17" i="1"/>
  <c r="E26" i="1"/>
  <c r="D44" i="1"/>
  <c r="E44" i="1"/>
  <c r="F44" i="1"/>
  <c r="C44" i="1"/>
  <c r="K46" i="1"/>
  <c r="J46" i="1"/>
  <c r="G46" i="1"/>
  <c r="H32" i="1"/>
  <c r="K31" i="1"/>
  <c r="J31" i="1"/>
  <c r="G31" i="1"/>
  <c r="D26" i="1"/>
  <c r="F26" i="1"/>
  <c r="C26" i="1"/>
  <c r="D15" i="1" l="1"/>
  <c r="E15" i="1"/>
  <c r="F15" i="1"/>
  <c r="C15" i="1"/>
  <c r="G18" i="1"/>
  <c r="J18" i="1"/>
  <c r="K18" i="1"/>
  <c r="D23" i="1" l="1"/>
  <c r="E23" i="1"/>
  <c r="F23" i="1"/>
  <c r="C23" i="1"/>
  <c r="D20" i="1"/>
  <c r="E20" i="1"/>
  <c r="F20" i="1"/>
  <c r="C20" i="1"/>
  <c r="J56" i="1" l="1"/>
  <c r="I56" i="1"/>
  <c r="H56" i="1"/>
  <c r="E59" i="1" l="1"/>
  <c r="D48" i="1" l="1"/>
  <c r="E48" i="1"/>
  <c r="F48" i="1"/>
  <c r="J60" i="1"/>
  <c r="G60" i="1"/>
  <c r="D59" i="1"/>
  <c r="F59" i="1"/>
  <c r="C59" i="1"/>
  <c r="G48" i="1" l="1"/>
  <c r="G59" i="1"/>
  <c r="J59" i="1"/>
  <c r="G56" i="1"/>
  <c r="C55" i="1"/>
  <c r="F55" i="1"/>
  <c r="E55" i="1"/>
  <c r="G55" i="1" s="1"/>
  <c r="D55" i="1"/>
  <c r="H55" i="1" l="1"/>
  <c r="J55" i="1"/>
  <c r="I55" i="1"/>
  <c r="J44" i="1" l="1"/>
  <c r="K44" i="1"/>
  <c r="G44" i="1"/>
  <c r="K30" i="1"/>
  <c r="K21" i="1"/>
  <c r="K22" i="1"/>
  <c r="K45" i="1" l="1"/>
  <c r="J45" i="1"/>
  <c r="G45" i="1"/>
  <c r="K62" i="1" l="1"/>
  <c r="J62" i="1"/>
  <c r="F61" i="1"/>
  <c r="E61" i="1"/>
  <c r="D61" i="1"/>
  <c r="C61" i="1"/>
  <c r="K58" i="1"/>
  <c r="J58" i="1"/>
  <c r="G58" i="1"/>
  <c r="F57" i="1"/>
  <c r="E57" i="1"/>
  <c r="D57" i="1"/>
  <c r="C57" i="1"/>
  <c r="K54" i="1"/>
  <c r="J54" i="1"/>
  <c r="G54" i="1"/>
  <c r="F53" i="1"/>
  <c r="E53" i="1"/>
  <c r="D53" i="1"/>
  <c r="C53" i="1"/>
  <c r="K52" i="1"/>
  <c r="J52" i="1"/>
  <c r="I52" i="1"/>
  <c r="H52" i="1"/>
  <c r="G52" i="1"/>
  <c r="K51" i="1"/>
  <c r="J51" i="1"/>
  <c r="I51" i="1"/>
  <c r="H51" i="1"/>
  <c r="G51" i="1"/>
  <c r="K50" i="1"/>
  <c r="J50" i="1"/>
  <c r="I50" i="1"/>
  <c r="H50" i="1"/>
  <c r="G50" i="1"/>
  <c r="K49" i="1"/>
  <c r="J49" i="1"/>
  <c r="I49" i="1"/>
  <c r="H49" i="1"/>
  <c r="G49" i="1"/>
  <c r="I48" i="1"/>
  <c r="C48" i="1"/>
  <c r="K43" i="1"/>
  <c r="J43" i="1"/>
  <c r="I43" i="1"/>
  <c r="H43" i="1"/>
  <c r="G43" i="1"/>
  <c r="K42" i="1"/>
  <c r="J42" i="1"/>
  <c r="I42" i="1"/>
  <c r="H42" i="1"/>
  <c r="G42" i="1"/>
  <c r="K41" i="1"/>
  <c r="J41" i="1"/>
  <c r="G41" i="1"/>
  <c r="K40" i="1"/>
  <c r="J40" i="1"/>
  <c r="I40" i="1"/>
  <c r="H40" i="1"/>
  <c r="G40" i="1"/>
  <c r="K39" i="1"/>
  <c r="J39" i="1"/>
  <c r="I39" i="1"/>
  <c r="H39" i="1"/>
  <c r="G39" i="1"/>
  <c r="F38" i="1"/>
  <c r="E38" i="1"/>
  <c r="D38" i="1"/>
  <c r="C38" i="1"/>
  <c r="K37" i="1"/>
  <c r="J37" i="1"/>
  <c r="I37" i="1"/>
  <c r="H37" i="1"/>
  <c r="G37" i="1"/>
  <c r="K36" i="1"/>
  <c r="J36" i="1"/>
  <c r="G36" i="1"/>
  <c r="F35" i="1"/>
  <c r="E35" i="1"/>
  <c r="D35" i="1"/>
  <c r="C35" i="1"/>
  <c r="K34" i="1"/>
  <c r="J34" i="1"/>
  <c r="I34" i="1"/>
  <c r="H34" i="1"/>
  <c r="G34" i="1"/>
  <c r="F33" i="1"/>
  <c r="E33" i="1"/>
  <c r="D33" i="1"/>
  <c r="C33" i="1"/>
  <c r="K32" i="1"/>
  <c r="J32" i="1"/>
  <c r="I32" i="1"/>
  <c r="G32" i="1"/>
  <c r="J30" i="1"/>
  <c r="G30" i="1"/>
  <c r="K29" i="1"/>
  <c r="J29" i="1"/>
  <c r="I29" i="1"/>
  <c r="H29" i="1"/>
  <c r="G29" i="1"/>
  <c r="K28" i="1"/>
  <c r="J28" i="1"/>
  <c r="I28" i="1"/>
  <c r="H28" i="1"/>
  <c r="G28" i="1"/>
  <c r="K27" i="1"/>
  <c r="J27" i="1"/>
  <c r="I27" i="1"/>
  <c r="H27" i="1"/>
  <c r="G27" i="1"/>
  <c r="K24" i="1"/>
  <c r="J24" i="1"/>
  <c r="I24" i="1"/>
  <c r="H24" i="1"/>
  <c r="G24" i="1"/>
  <c r="J22" i="1"/>
  <c r="I22" i="1"/>
  <c r="G22" i="1"/>
  <c r="J21" i="1"/>
  <c r="G21" i="1"/>
  <c r="K19" i="1"/>
  <c r="J19" i="1"/>
  <c r="I19" i="1"/>
  <c r="G19" i="1"/>
  <c r="K17" i="1"/>
  <c r="J17" i="1"/>
  <c r="K16" i="1"/>
  <c r="J16" i="1"/>
  <c r="I16" i="1"/>
  <c r="H16" i="1"/>
  <c r="G16" i="1"/>
  <c r="K14" i="1"/>
  <c r="J14" i="1"/>
  <c r="I14" i="1"/>
  <c r="H14" i="1"/>
  <c r="G14" i="1"/>
  <c r="F13" i="1"/>
  <c r="E13" i="1"/>
  <c r="D13" i="1"/>
  <c r="C13" i="1"/>
  <c r="K12" i="1"/>
  <c r="J12" i="1"/>
  <c r="I12" i="1"/>
  <c r="H12" i="1"/>
  <c r="G12" i="1"/>
  <c r="F11" i="1"/>
  <c r="E11" i="1"/>
  <c r="D11" i="1"/>
  <c r="C11" i="1"/>
  <c r="H61" i="1" l="1"/>
  <c r="I61" i="1"/>
  <c r="H33" i="1"/>
  <c r="C47" i="1"/>
  <c r="G53" i="1"/>
  <c r="J53" i="1"/>
  <c r="D47" i="1"/>
  <c r="F47" i="1"/>
  <c r="H48" i="1"/>
  <c r="E47" i="1"/>
  <c r="G13" i="1"/>
  <c r="J11" i="1"/>
  <c r="I38" i="1"/>
  <c r="D25" i="1"/>
  <c r="H23" i="1"/>
  <c r="H13" i="1"/>
  <c r="G26" i="1"/>
  <c r="E25" i="1"/>
  <c r="G20" i="1"/>
  <c r="I35" i="1"/>
  <c r="G35" i="1"/>
  <c r="F25" i="1"/>
  <c r="K13" i="1"/>
  <c r="C25" i="1"/>
  <c r="J61" i="1"/>
  <c r="K57" i="1"/>
  <c r="G57" i="1"/>
  <c r="K48" i="1"/>
  <c r="J38" i="1"/>
  <c r="J33" i="1"/>
  <c r="I33" i="1"/>
  <c r="H26" i="1"/>
  <c r="I26" i="1"/>
  <c r="K26" i="1"/>
  <c r="J23" i="1"/>
  <c r="I23" i="1"/>
  <c r="I20" i="1"/>
  <c r="J15" i="1"/>
  <c r="I15" i="1"/>
  <c r="D10" i="1"/>
  <c r="I13" i="1"/>
  <c r="G11" i="1"/>
  <c r="E10" i="1"/>
  <c r="I11" i="1"/>
  <c r="J57" i="1"/>
  <c r="K53" i="1"/>
  <c r="K35" i="1"/>
  <c r="K33" i="1"/>
  <c r="K23" i="1"/>
  <c r="K20" i="1"/>
  <c r="J13" i="1"/>
  <c r="K11" i="1"/>
  <c r="C10" i="1"/>
  <c r="F10" i="1"/>
  <c r="K15" i="1"/>
  <c r="H20" i="1"/>
  <c r="J26" i="1"/>
  <c r="H35" i="1"/>
  <c r="K38" i="1"/>
  <c r="J48" i="1"/>
  <c r="K61" i="1"/>
  <c r="H11" i="1"/>
  <c r="G23" i="1"/>
  <c r="G33" i="1"/>
  <c r="G15" i="1"/>
  <c r="J20" i="1"/>
  <c r="J35" i="1"/>
  <c r="G38" i="1"/>
  <c r="G61" i="1"/>
  <c r="H15" i="1"/>
  <c r="H38" i="1"/>
  <c r="C9" i="1" l="1"/>
  <c r="C8" i="1" s="1"/>
  <c r="F9" i="1"/>
  <c r="D9" i="1"/>
  <c r="D8" i="1" s="1"/>
  <c r="E9" i="1"/>
  <c r="E8" i="1" s="1"/>
  <c r="G47" i="1"/>
  <c r="K47" i="1"/>
  <c r="J47" i="1"/>
  <c r="I47" i="1"/>
  <c r="H47" i="1"/>
  <c r="J10" i="1"/>
  <c r="I10" i="1"/>
  <c r="H10" i="1"/>
  <c r="G10" i="1"/>
  <c r="K10" i="1"/>
  <c r="G25" i="1"/>
  <c r="K25" i="1"/>
  <c r="J25" i="1"/>
  <c r="I25" i="1"/>
  <c r="H25" i="1"/>
  <c r="J9" i="1" l="1"/>
  <c r="I9" i="1"/>
  <c r="H9" i="1"/>
  <c r="G9" i="1"/>
  <c r="F8" i="1"/>
  <c r="J8" i="1" s="1"/>
  <c r="K9" i="1"/>
  <c r="G8" i="1" l="1"/>
  <c r="H8" i="1"/>
  <c r="K8" i="1"/>
  <c r="I8" i="1"/>
</calcChain>
</file>

<file path=xl/sharedStrings.xml><?xml version="1.0" encoding="utf-8"?>
<sst xmlns="http://schemas.openxmlformats.org/spreadsheetml/2006/main" count="150" uniqueCount="123">
  <si>
    <t xml:space="preserve">СВЕДЕНИЯ </t>
  </si>
  <si>
    <t>Наименование показателя</t>
  </si>
  <si>
    <t>Код дохода по бюджетной классификации</t>
  </si>
  <si>
    <t>в абсолютном выражении</t>
  </si>
  <si>
    <t>в %</t>
  </si>
  <si>
    <t>Доходы бюджета - Всего</t>
  </si>
  <si>
    <t>Х</t>
  </si>
  <si>
    <t>в том числе:                                                                                                                                                            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</si>
  <si>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</si>
  <si>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</si>
  <si>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</si>
  <si>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</si>
  <si>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</si>
  <si>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</si>
  <si>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 xml:space="preserve">Налоги на товары (работы, услуги), реализуемые  на территории  Российской Федерации 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</si>
  <si>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</si>
  <si>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</si>
  <si>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</si>
  <si>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</si>
  <si>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</si>
  <si>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000 1 05 01000 00 0000 110</t>
  </si>
  <si>
    <t>Единый налог на вмененный доход для отдельных видов деятельности</t>
  </si>
  <si>
    <t>000 1 05 02000 02 0000 110</t>
  </si>
  <si>
    <t>Налог, взимаемый в связи с применением патентной системы налогообложения</t>
  </si>
  <si>
    <t>000 1 05 04000 02 0000 110</t>
  </si>
  <si>
    <t>Налоги на имущество</t>
  </si>
  <si>
    <t>Налог на имущество физических лиц</t>
  </si>
  <si>
    <t>000 1 06 01000 00 0000 110</t>
  </si>
  <si>
    <t>Транспортный налог</t>
  </si>
  <si>
    <t>Государственнавя пошлина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</si>
  <si>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</si>
  <si>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</si>
  <si>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</si>
  <si>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</si>
  <si>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</si>
  <si>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000 1 11 03 000 00 0000 120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</si>
  <si>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</si>
  <si>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</si>
  <si>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</si>
  <si>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</si>
  <si>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</si>
  <si>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</si>
  <si>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</si>
  <si>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</si>
  <si>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</si>
  <si>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 xml:space="preserve">Доходы от оказания платных услуг (работ) </t>
  </si>
  <si>
    <t>000 1 13 01000 00 0000 130</t>
  </si>
  <si>
    <t>Доходы от компенсации затрат государства</t>
  </si>
  <si>
    <t>000 1 13 02000 00 0000 130</t>
  </si>
  <si>
    <t>Доходы от продажи материальных и нематериальных активов</t>
  </si>
  <si>
    <t xml:space="preserve">Доходы от продажи квартир </t>
  </si>
  <si>
    <t>000 1 14 01000 00 0000 410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</si>
  <si>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</si>
  <si>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</si>
  <si>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</si>
  <si>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>Доходы от приватизации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</si>
  <si>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</si>
  <si>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</si>
  <si>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</si>
  <si>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</si>
  <si>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</si>
  <si>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</si>
  <si>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</si>
  <si>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</si>
  <si>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</si>
  <si>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ГОСУДАРСТВЕННЫХ (МУНИЦИПАЛЬНЫХ) ОРГАНИЗАЦИЙ</t>
  </si>
  <si>
    <t>000 2 03 00 000 00 0000 000</t>
  </si>
  <si>
    <t>Безвозмездные поступления от государственных (муниципальных) организаций в бюджеты муниципальных районов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</si>
  <si>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</si>
  <si>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</si>
  <si>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</si>
  <si>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</si>
  <si>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</si>
  <si>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000 2 19 00000 05 0000 150</t>
  </si>
  <si>
    <t>000 1 06 04000 02 0000 110</t>
  </si>
  <si>
    <t>000 1 11 05300 00 0000 120</t>
  </si>
  <si>
    <t>000 1 11 05400 00 0000 120</t>
  </si>
  <si>
    <t>Доходы от оказания платных услуг и компенсации затрат государства</t>
  </si>
  <si>
    <t>000 1 13 00000 00 0000 000</t>
  </si>
  <si>
    <t>000 1 14 00000 00 0000 000</t>
  </si>
  <si>
    <t>000 1 16 00000 00 0000 000</t>
  </si>
  <si>
    <t>000 1 14 06300 00 0000 430</t>
  </si>
  <si>
    <t>000 1 14 13000 00 0000 000</t>
  </si>
  <si>
    <t>000 1 17 00 000 00 0000 000</t>
  </si>
  <si>
    <t>Невыясненные поступления</t>
  </si>
  <si>
    <t>Прочие неналоговые доходы</t>
  </si>
  <si>
    <t>000 2 07 05000 05 0000 150</t>
  </si>
  <si>
    <t>000 2 03 05000 05 0000 150</t>
  </si>
  <si>
    <t>000 2 02 10000 00 0000 150</t>
  </si>
  <si>
    <t>000 2 02 20000 00 0000 150</t>
  </si>
  <si>
    <t>000 2 02 30000 00 0000 150</t>
  </si>
  <si>
    <t>000 2 02 40000 00 0000 150</t>
  </si>
  <si>
    <t xml:space="preserve">БЕЗВОЗМЕЗДНЫЕ ПОСТУПЛЕНИЯ ОТ НЕГОСУДАРСТВЕННЫХ ОРГАНИЗАЦИЙ
</t>
  </si>
  <si>
    <t>000 2 04 00000 00 0000 000</t>
  </si>
  <si>
    <t xml:space="preserve">Безвозмездные поступления от негосударственных организаций в бюджеты муниципальных районов
</t>
  </si>
  <si>
    <t>000 2 04 05000 05 0000 150</t>
  </si>
  <si>
    <t xml:space="preserve"> и в сравнении с аналогичным периодом 2024 года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</si>
  <si>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</si>
  <si>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000 2 08 00000 00 0000 000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</si>
  <si>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</si>
  <si>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000 2 08 05000 05 0000 150</t>
  </si>
  <si>
    <t>000 1 05 00000 00 0000 000</t>
  </si>
  <si>
    <t>000 1 06 00000 00 0000 000</t>
  </si>
  <si>
    <t>000 1 08 00000 00 0000 000</t>
  </si>
  <si>
    <t>000 1 11 00000 00 0000 000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</si>
  <si>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участков,находящихся в государственной или муниципальной собственности</t>
  </si>
  <si>
    <t>-</t>
  </si>
  <si>
    <t>Уточненный план на 2025 год в соотвествии с решением Думы Белоярского района 
от 5 декабря 2024 года № 83</t>
  </si>
  <si>
    <t>Единый  сельскохозяйственный налог</t>
  </si>
  <si>
    <t>000 1 05 03000 01 0000 110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</si>
  <si>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</si>
  <si>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Платежи от государственных и муниципальных унитарных предприятий</t>
  </si>
  <si>
    <t>000 1 11 07000 00 0000 120</t>
  </si>
  <si>
    <t xml:space="preserve">Инициативные платежи
</t>
  </si>
  <si>
    <t>000 1 17 01000 00 0000 180</t>
  </si>
  <si>
    <t>000 1 17 15000 00 0000 150</t>
  </si>
  <si>
    <t>об исполнении бюджета Белоярского района по доходам в разрезе видов доходов в сравнении с запланированными значениями на 9 месяцев 2025 года</t>
  </si>
  <si>
    <t>Исполнение за 
9 месяцев
2024 года</t>
  </si>
  <si>
    <t>План на
 9 месяцев
2025 года</t>
  </si>
  <si>
    <t>Исполнение 
за 9 месяцев
 2025 года</t>
  </si>
  <si>
    <t>Отклонение фактического исполнения за 9 месяцев 2025 года от плана на 9 месяцев 2025 года</t>
  </si>
  <si>
    <t>Процент исполнения  
9 месяцев 2025 года к годовому плану на 2025 год, в %</t>
  </si>
  <si>
    <t>Отклонение фактического исполнения за 9 месяцев 2025 года от аналогичного периода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</si>
</sst>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&quot;###,##0.00"/>
    <numFmt numFmtId="165" formatCode="#,###.00"/>
    <numFmt numFmtId="166" formatCode="#\ ##0.00"/>
  </numFmts>
  <fonts count="18" x14ac:knownFonts="1">
    <font>
      <sz val="11"/>
      <color rgb="FF000000"/>
      <name val="Calibri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9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name val="Arial"/>
      <family val="2"/>
      <charset val="204"/>
    </font>
    <font>
      <sz val="11"/>
      <color rgb="FF00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13"/>
      </patternFill>
    </fill>
    <fill>
      <patternFill patternType="solid">
        <fgColor theme="0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7" fillId="0" borderId="0"/>
  </cellStyleXfs>
  <cellXfs count="78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3" fillId="0" borderId="0" xfId="0" applyFont="1"/>
    <xf numFmtId="0" fontId="4" fillId="0" borderId="0" xfId="0" applyFont="1"/>
    <xf numFmtId="0" fontId="0" fillId="0" borderId="0" xfId="0" applyFont="1"/>
    <xf numFmtId="0" fontId="5" fillId="0" borderId="0" xfId="0" applyFont="1"/>
    <xf numFmtId="0" fontId="6" fillId="0" borderId="0" xfId="0" applyFont="1" applyBorder="1"/>
    <xf numFmtId="0" fontId="7" fillId="0" borderId="2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 readingOrder="1"/>
    </xf>
    <xf numFmtId="0" fontId="7" fillId="0" borderId="3" xfId="0" applyFont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top" wrapText="1" readingOrder="1"/>
    </xf>
    <xf numFmtId="0" fontId="7" fillId="0" borderId="2" xfId="1" applyFont="1" applyBorder="1" applyAlignment="1">
      <alignment horizontal="center" vertical="center" wrapText="1" readingOrder="1"/>
    </xf>
    <xf numFmtId="4" fontId="7" fillId="0" borderId="2" xfId="1" applyNumberFormat="1" applyFont="1" applyBorder="1" applyAlignment="1">
      <alignment horizontal="center" vertical="center" wrapText="1" readingOrder="1"/>
    </xf>
    <xf numFmtId="0" fontId="9" fillId="0" borderId="2" xfId="1" applyFont="1" applyBorder="1" applyAlignment="1">
      <alignment horizontal="left" vertical="top" wrapText="1" readingOrder="1"/>
    </xf>
    <xf numFmtId="0" fontId="9" fillId="0" borderId="2" xfId="1" applyFont="1" applyBorder="1" applyAlignment="1">
      <alignment horizontal="center" vertical="center" wrapText="1" readingOrder="1"/>
    </xf>
    <xf numFmtId="164" fontId="10" fillId="0" borderId="2" xfId="0" applyNumberFormat="1" applyFont="1" applyFill="1" applyBorder="1" applyAlignment="1">
      <alignment horizontal="center" vertical="center" wrapText="1"/>
    </xf>
    <xf numFmtId="4" fontId="9" fillId="0" borderId="2" xfId="1" applyNumberFormat="1" applyFont="1" applyBorder="1" applyAlignment="1">
      <alignment horizontal="center" vertical="center" wrapText="1" readingOrder="1"/>
    </xf>
    <xf numFmtId="0" fontId="7" fillId="2" borderId="2" xfId="1" applyFont="1" applyFill="1" applyBorder="1" applyAlignment="1">
      <alignment horizontal="left" vertical="top" wrapText="1" readingOrder="1"/>
    </xf>
    <xf numFmtId="165" fontId="7" fillId="0" borderId="2" xfId="1" applyNumberFormat="1" applyFont="1" applyBorder="1" applyAlignment="1">
      <alignment horizontal="center" vertical="center" wrapText="1" readingOrder="1"/>
    </xf>
    <xf numFmtId="0" fontId="11" fillId="3" borderId="2" xfId="0" applyFont="1" applyFill="1" applyBorder="1" applyAlignment="1" applyProtection="1">
      <alignment horizontal="left" vertical="top" wrapText="1"/>
      <protection locked="0"/>
    </xf>
    <xf numFmtId="49" fontId="11" fillId="3" borderId="2" xfId="0" applyNumberFormat="1" applyFont="1" applyFill="1" applyBorder="1" applyAlignment="1">
      <alignment horizontal="center" vertical="center"/>
    </xf>
    <xf numFmtId="4" fontId="11" fillId="3" borderId="2" xfId="0" applyNumberFormat="1" applyFont="1" applyFill="1" applyBorder="1" applyAlignment="1">
      <alignment horizontal="center" vertical="center"/>
    </xf>
    <xf numFmtId="4" fontId="9" fillId="2" borderId="2" xfId="1" applyNumberFormat="1" applyFont="1" applyFill="1" applyBorder="1" applyAlignment="1">
      <alignment horizontal="center" vertical="center" wrapText="1" readingOrder="1"/>
    </xf>
    <xf numFmtId="0" fontId="11" fillId="0" borderId="2" xfId="0" applyFont="1" applyBorder="1" applyAlignment="1" applyProtection="1">
      <alignment horizontal="left" vertical="top" wrapText="1"/>
      <protection locked="0"/>
    </xf>
    <xf numFmtId="49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 readingOrder="1"/>
    </xf>
    <xf numFmtId="4" fontId="7" fillId="2" borderId="2" xfId="1" applyNumberFormat="1" applyFont="1" applyFill="1" applyBorder="1" applyAlignment="1">
      <alignment horizontal="center" vertical="center" wrapText="1" readingOrder="1"/>
    </xf>
    <xf numFmtId="0" fontId="12" fillId="0" borderId="2" xfId="1" applyFont="1" applyBorder="1" applyAlignment="1">
      <alignment horizontal="left" vertical="top" wrapText="1" readingOrder="1"/>
    </xf>
    <xf numFmtId="0" fontId="12" fillId="0" borderId="2" xfId="1" applyFont="1" applyBorder="1" applyAlignment="1">
      <alignment horizontal="center" vertical="center" wrapText="1" readingOrder="1"/>
    </xf>
    <xf numFmtId="4" fontId="12" fillId="0" borderId="2" xfId="1" applyNumberFormat="1" applyFont="1" applyBorder="1" applyAlignment="1">
      <alignment horizontal="center" vertical="center" wrapText="1" readingOrder="1"/>
    </xf>
    <xf numFmtId="49" fontId="14" fillId="0" borderId="2" xfId="0" applyNumberFormat="1" applyFont="1" applyBorder="1" applyAlignment="1">
      <alignment horizontal="center" vertical="center"/>
    </xf>
    <xf numFmtId="4" fontId="14" fillId="0" borderId="2" xfId="0" applyNumberFormat="1" applyFont="1" applyBorder="1" applyAlignment="1">
      <alignment horizontal="center" vertical="center"/>
    </xf>
    <xf numFmtId="166" fontId="6" fillId="0" borderId="0" xfId="0" applyNumberFormat="1" applyFont="1" applyBorder="1"/>
    <xf numFmtId="4" fontId="7" fillId="4" borderId="2" xfId="1" applyNumberFormat="1" applyFont="1" applyFill="1" applyBorder="1" applyAlignment="1">
      <alignment horizontal="center" vertical="center" wrapText="1" readingOrder="1"/>
    </xf>
    <xf numFmtId="4" fontId="13" fillId="4" borderId="2" xfId="0" applyNumberFormat="1" applyFont="1" applyFill="1" applyBorder="1" applyAlignment="1">
      <alignment horizontal="center" vertical="center" readingOrder="1"/>
    </xf>
    <xf numFmtId="4" fontId="12" fillId="4" borderId="2" xfId="1" applyNumberFormat="1" applyFont="1" applyFill="1" applyBorder="1" applyAlignment="1">
      <alignment horizontal="center" vertical="center" wrapText="1" readingOrder="1"/>
    </xf>
    <xf numFmtId="4" fontId="14" fillId="4" borderId="2" xfId="0" applyNumberFormat="1" applyFont="1" applyFill="1" applyBorder="1" applyAlignment="1">
      <alignment horizontal="center" vertical="center" readingOrder="1"/>
    </xf>
    <xf numFmtId="4" fontId="12" fillId="2" borderId="2" xfId="1" applyNumberFormat="1" applyFont="1" applyFill="1" applyBorder="1" applyAlignment="1">
      <alignment horizontal="center" vertical="center" wrapText="1" readingOrder="1"/>
    </xf>
    <xf numFmtId="0" fontId="16" fillId="0" borderId="0" xfId="0" applyFont="1" applyBorder="1"/>
    <xf numFmtId="0" fontId="14" fillId="3" borderId="2" xfId="0" applyFont="1" applyFill="1" applyBorder="1" applyAlignment="1" applyProtection="1">
      <alignment horizontal="left" vertical="top" wrapText="1"/>
      <protection locked="0"/>
    </xf>
    <xf numFmtId="49" fontId="14" fillId="3" borderId="2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 applyProtection="1">
      <alignment horizontal="left" vertical="top" wrapText="1"/>
      <protection locked="0"/>
    </xf>
    <xf numFmtId="49" fontId="13" fillId="3" borderId="2" xfId="0" applyNumberFormat="1" applyFont="1" applyFill="1" applyBorder="1" applyAlignment="1">
      <alignment horizontal="center" vertical="center"/>
    </xf>
    <xf numFmtId="0" fontId="2" fillId="2" borderId="0" xfId="0" applyFont="1" applyFill="1" applyBorder="1"/>
    <xf numFmtId="0" fontId="5" fillId="2" borderId="0" xfId="0" applyFont="1" applyFill="1"/>
    <xf numFmtId="0" fontId="17" fillId="0" borderId="0" xfId="0" applyFont="1"/>
    <xf numFmtId="4" fontId="12" fillId="0" borderId="2" xfId="1" applyNumberFormat="1" applyFont="1" applyFill="1" applyBorder="1" applyAlignment="1">
      <alignment horizontal="center" vertical="center" wrapText="1" readingOrder="1"/>
    </xf>
    <xf numFmtId="0" fontId="7" fillId="5" borderId="2" xfId="1" applyFont="1" applyFill="1" applyBorder="1" applyAlignment="1">
      <alignment horizontal="left" vertical="top" wrapText="1" readingOrder="1"/>
    </xf>
    <xf numFmtId="0" fontId="7" fillId="5" borderId="2" xfId="1" applyFont="1" applyFill="1" applyBorder="1" applyAlignment="1">
      <alignment horizontal="center" vertical="center" wrapText="1" readingOrder="1"/>
    </xf>
    <xf numFmtId="4" fontId="7" fillId="5" borderId="2" xfId="1" applyNumberFormat="1" applyFont="1" applyFill="1" applyBorder="1" applyAlignment="1">
      <alignment horizontal="center" vertical="center" wrapText="1" readingOrder="1"/>
    </xf>
    <xf numFmtId="0" fontId="7" fillId="6" borderId="2" xfId="1" applyFont="1" applyFill="1" applyBorder="1" applyAlignment="1">
      <alignment horizontal="left" vertical="top" wrapText="1" readingOrder="1"/>
    </xf>
    <xf numFmtId="0" fontId="7" fillId="6" borderId="2" xfId="1" applyFont="1" applyFill="1" applyBorder="1" applyAlignment="1">
      <alignment horizontal="center" vertical="center" wrapText="1" readingOrder="1"/>
    </xf>
    <xf numFmtId="4" fontId="7" fillId="6" borderId="2" xfId="1" applyNumberFormat="1" applyFont="1" applyFill="1" applyBorder="1" applyAlignment="1">
      <alignment horizontal="center" vertical="center" wrapText="1" readingOrder="1"/>
    </xf>
    <xf numFmtId="4" fontId="13" fillId="6" borderId="2" xfId="0" applyNumberFormat="1" applyFont="1" applyFill="1" applyBorder="1" applyAlignment="1">
      <alignment horizontal="center" vertical="center" readingOrder="1"/>
    </xf>
    <xf numFmtId="0" fontId="8" fillId="6" borderId="2" xfId="1" applyFont="1" applyFill="1" applyBorder="1" applyAlignment="1">
      <alignment horizontal="left" vertical="top" wrapText="1" readingOrder="1"/>
    </xf>
    <xf numFmtId="0" fontId="8" fillId="6" borderId="2" xfId="1" applyFont="1" applyFill="1" applyBorder="1" applyAlignment="1">
      <alignment horizontal="center" vertical="center" wrapText="1" readingOrder="1"/>
    </xf>
    <xf numFmtId="4" fontId="8" fillId="6" borderId="2" xfId="1" applyNumberFormat="1" applyFont="1" applyFill="1" applyBorder="1" applyAlignment="1">
      <alignment horizontal="center" vertical="center" wrapText="1" readingOrder="1"/>
    </xf>
    <xf numFmtId="0" fontId="8" fillId="5" borderId="2" xfId="1" applyFont="1" applyFill="1" applyBorder="1" applyAlignment="1">
      <alignment horizontal="left" vertical="top" wrapText="1" readingOrder="1"/>
    </xf>
    <xf numFmtId="0" fontId="8" fillId="5" borderId="2" xfId="1" applyFont="1" applyFill="1" applyBorder="1" applyAlignment="1">
      <alignment horizontal="center" vertical="center" wrapText="1" readingOrder="1"/>
    </xf>
    <xf numFmtId="4" fontId="8" fillId="5" borderId="2" xfId="1" applyNumberFormat="1" applyFont="1" applyFill="1" applyBorder="1" applyAlignment="1">
      <alignment horizontal="center" vertical="center" wrapText="1" readingOrder="1"/>
    </xf>
    <xf numFmtId="0" fontId="13" fillId="5" borderId="2" xfId="0" applyFont="1" applyFill="1" applyBorder="1" applyAlignment="1" applyProtection="1">
      <alignment horizontal="left" vertical="top" wrapText="1"/>
      <protection locked="0"/>
    </xf>
    <xf numFmtId="49" fontId="13" fillId="5" borderId="2" xfId="0" applyNumberFormat="1" applyFont="1" applyFill="1" applyBorder="1" applyAlignment="1">
      <alignment horizontal="center" vertical="center"/>
    </xf>
    <xf numFmtId="4" fontId="13" fillId="5" borderId="2" xfId="0" applyNumberFormat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 wrapText="1" shrinkToFit="1" readingOrder="1"/>
    </xf>
    <xf numFmtId="0" fontId="7" fillId="0" borderId="0" xfId="1" applyFont="1" applyAlignment="1">
      <alignment horizontal="center" vertical="center" wrapText="1" readingOrder="1"/>
    </xf>
    <xf numFmtId="0" fontId="15" fillId="0" borderId="0" xfId="0" applyFont="1" applyBorder="1" applyAlignment="1">
      <alignment horizontal="right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 readingOrder="1"/>
    </xf>
    <xf numFmtId="0" fontId="7" fillId="0" borderId="3" xfId="1" applyFont="1" applyBorder="1" applyAlignment="1">
      <alignment horizontal="center" vertical="center" wrapText="1" readingOrder="1"/>
    </xf>
    <xf numFmtId="0" fontId="7" fillId="2" borderId="1" xfId="1" applyFont="1" applyFill="1" applyBorder="1" applyAlignment="1">
      <alignment horizontal="center" vertical="center" wrapText="1" readingOrder="1"/>
    </xf>
    <xf numFmtId="0" fontId="7" fillId="2" borderId="3" xfId="1" applyFont="1" applyFill="1" applyBorder="1" applyAlignment="1">
      <alignment horizontal="center" vertical="center" wrapText="1" readingOrder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7"/>
  <sheetViews>
    <sheetView showGridLines="0" tabSelected="1" view="pageBreakPreview" zoomScale="77" zoomScaleNormal="77" zoomScaleSheetLayoutView="77" workbookViewId="0">
      <selection activeCell="E8" sqref="E8"/>
    </sheetView>
  </sheetViews>
  <sheetFormatPr defaultColWidth="9.140625" defaultRowHeight="15" x14ac:dyDescent="0.25"/>
  <cols>
    <col min="1" max="1" width="38" style="7" customWidth="1"/>
    <col min="2" max="2" width="29.28515625" style="7" customWidth="1"/>
    <col min="3" max="3" width="20.28515625" style="7" customWidth="1"/>
    <col min="4" max="4" width="21.140625" style="7" customWidth="1"/>
    <col min="5" max="6" width="18.140625" style="7" customWidth="1"/>
    <col min="7" max="7" width="20" style="7" customWidth="1"/>
    <col min="8" max="8" width="11.85546875" style="7" customWidth="1"/>
    <col min="9" max="9" width="17.42578125" style="7" customWidth="1"/>
    <col min="10" max="10" width="19.140625" style="7" customWidth="1"/>
    <col min="11" max="11" width="14.5703125" style="7" customWidth="1"/>
    <col min="12" max="50" width="9.140625" style="7" customWidth="1"/>
  </cols>
  <sheetData>
    <row r="1" spans="1:50" ht="17.45" customHeight="1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50" ht="14.1" customHeight="1" x14ac:dyDescent="0.25">
      <c r="A2" s="65" t="s">
        <v>116</v>
      </c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50" ht="18" customHeight="1" x14ac:dyDescent="0.25">
      <c r="A3" s="66" t="s">
        <v>96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50" ht="15.75" customHeight="1" x14ac:dyDescent="0.25">
      <c r="G4" s="67"/>
      <c r="H4" s="67"/>
    </row>
    <row r="5" spans="1:50" ht="69" customHeight="1" x14ac:dyDescent="0.25">
      <c r="A5" s="70" t="s">
        <v>1</v>
      </c>
      <c r="B5" s="70" t="s">
        <v>2</v>
      </c>
      <c r="C5" s="72" t="s">
        <v>117</v>
      </c>
      <c r="D5" s="74" t="s">
        <v>107</v>
      </c>
      <c r="E5" s="74" t="s">
        <v>118</v>
      </c>
      <c r="F5" s="72" t="s">
        <v>119</v>
      </c>
      <c r="G5" s="68" t="s">
        <v>120</v>
      </c>
      <c r="H5" s="69"/>
      <c r="I5" s="76" t="s">
        <v>121</v>
      </c>
      <c r="J5" s="68" t="s">
        <v>122</v>
      </c>
      <c r="K5" s="69"/>
    </row>
    <row r="6" spans="1:50" ht="60.75" customHeight="1" x14ac:dyDescent="0.25">
      <c r="A6" s="71"/>
      <c r="B6" s="71"/>
      <c r="C6" s="73"/>
      <c r="D6" s="75"/>
      <c r="E6" s="75"/>
      <c r="F6" s="73"/>
      <c r="G6" s="12" t="s">
        <v>3</v>
      </c>
      <c r="H6" s="8" t="s">
        <v>4</v>
      </c>
      <c r="I6" s="77"/>
      <c r="J6" s="12" t="s">
        <v>3</v>
      </c>
      <c r="K6" s="8" t="s">
        <v>4</v>
      </c>
    </row>
    <row r="7" spans="1:50" ht="15" customHeight="1" x14ac:dyDescent="0.25">
      <c r="A7" s="9">
        <v>1</v>
      </c>
      <c r="B7" s="9">
        <v>2</v>
      </c>
      <c r="C7" s="9">
        <v>3</v>
      </c>
      <c r="D7" s="10">
        <v>4</v>
      </c>
      <c r="E7" s="10">
        <v>5</v>
      </c>
      <c r="F7" s="9">
        <v>6</v>
      </c>
      <c r="G7" s="12">
        <v>7</v>
      </c>
      <c r="H7" s="8">
        <v>8</v>
      </c>
      <c r="I7" s="8">
        <v>9</v>
      </c>
      <c r="J7" s="12">
        <v>10</v>
      </c>
      <c r="K7" s="8">
        <v>11</v>
      </c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</row>
    <row r="8" spans="1:50" s="1" customFormat="1" ht="22.5" customHeight="1" x14ac:dyDescent="0.2">
      <c r="A8" s="52" t="s">
        <v>5</v>
      </c>
      <c r="B8" s="53" t="s">
        <v>6</v>
      </c>
      <c r="C8" s="54">
        <f>C9+C47</f>
        <v>3470215575.9669995</v>
      </c>
      <c r="D8" s="54">
        <f>D9+D47</f>
        <v>5684484484.8000002</v>
      </c>
      <c r="E8" s="54">
        <f>E9+E47</f>
        <v>4355413435.0100002</v>
      </c>
      <c r="F8" s="54">
        <f>F9+F47</f>
        <v>3614065485.96</v>
      </c>
      <c r="G8" s="54">
        <f>F8-E8</f>
        <v>-741347949.05000019</v>
      </c>
      <c r="H8" s="55">
        <f>(F8/E8)*100</f>
        <v>82.978700871636121</v>
      </c>
      <c r="I8" s="55">
        <f>(F8/D8)*100</f>
        <v>63.577717480341676</v>
      </c>
      <c r="J8" s="54">
        <f>F8-C8</f>
        <v>143849909.99300051</v>
      </c>
      <c r="K8" s="55">
        <f>(F8/C8)*100</f>
        <v>104.14527301961394</v>
      </c>
    </row>
    <row r="9" spans="1:50" s="2" customFormat="1" ht="48" customHeight="1" x14ac:dyDescent="0.2">
      <c r="A9" s="52" t="s">
        <v>7</v>
      </c>
      <c r="B9" s="53" t="s">
        <v>8</v>
      </c>
      <c r="C9" s="54">
        <f>C10+C25</f>
        <v>760509247.8499999</v>
      </c>
      <c r="D9" s="54">
        <f>D10+D25</f>
        <v>1817930844.1800001</v>
      </c>
      <c r="E9" s="54">
        <f>E10+E25</f>
        <v>1317075671.0400002</v>
      </c>
      <c r="F9" s="54">
        <f>F10+F25</f>
        <v>1364021643.26</v>
      </c>
      <c r="G9" s="54">
        <f t="shared" ref="G9:G29" si="0">F9-E9</f>
        <v>46945972.21999979</v>
      </c>
      <c r="H9" s="55">
        <f t="shared" ref="H9:H19" si="1">(F9/E9)*100</f>
        <v>103.56440964268438</v>
      </c>
      <c r="I9" s="55">
        <f t="shared" ref="I9:I17" si="2">(F9/D9)*100</f>
        <v>75.031547411544068</v>
      </c>
      <c r="J9" s="54">
        <f t="shared" ref="J9:J37" si="3">F9-C9</f>
        <v>603512395.41000009</v>
      </c>
      <c r="K9" s="55">
        <f t="shared" ref="K9:K18" si="4">(F9/C9)*100</f>
        <v>179.35635195971142</v>
      </c>
    </row>
    <row r="10" spans="1:50" s="3" customFormat="1" ht="19.5" customHeight="1" x14ac:dyDescent="0.2">
      <c r="A10" s="56" t="s">
        <v>9</v>
      </c>
      <c r="B10" s="57"/>
      <c r="C10" s="58">
        <f>C11+C13+C15+C20+C23</f>
        <v>672599454.43999994</v>
      </c>
      <c r="D10" s="58">
        <f>D11+D13+D15+D20+D23</f>
        <v>1697263184.3300002</v>
      </c>
      <c r="E10" s="58">
        <f>E11+E13+E15+E20+E23</f>
        <v>1239085236.5900002</v>
      </c>
      <c r="F10" s="58">
        <f>F11+F13+F15+F20+F23</f>
        <v>1241456513.1199999</v>
      </c>
      <c r="G10" s="54">
        <f t="shared" si="0"/>
        <v>2371276.529999733</v>
      </c>
      <c r="H10" s="55">
        <f t="shared" si="1"/>
        <v>100.19137315658166</v>
      </c>
      <c r="I10" s="55">
        <f t="shared" si="2"/>
        <v>73.14460860176311</v>
      </c>
      <c r="J10" s="54">
        <f t="shared" si="3"/>
        <v>568857058.67999995</v>
      </c>
      <c r="K10" s="55">
        <f t="shared" si="4"/>
        <v>184.57590248175643</v>
      </c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</row>
    <row r="11" spans="1:50" ht="25.5" customHeight="1" x14ac:dyDescent="0.25">
      <c r="A11" s="11" t="s">
        <v>10</v>
      </c>
      <c r="B11" s="12" t="s">
        <v>11</v>
      </c>
      <c r="C11" s="13">
        <f>C12</f>
        <v>595855324.53999996</v>
      </c>
      <c r="D11" s="13">
        <f t="shared" ref="D11:F11" si="5">D12</f>
        <v>1593454877.48</v>
      </c>
      <c r="E11" s="13">
        <f t="shared" si="5"/>
        <v>1164518933.27</v>
      </c>
      <c r="F11" s="13">
        <f t="shared" si="5"/>
        <v>1146959945.76</v>
      </c>
      <c r="G11" s="35">
        <f>F11-E11</f>
        <v>-17558987.50999999</v>
      </c>
      <c r="H11" s="36">
        <f t="shared" si="1"/>
        <v>98.492168138417995</v>
      </c>
      <c r="I11" s="36">
        <f t="shared" si="2"/>
        <v>71.979443030974437</v>
      </c>
      <c r="J11" s="35">
        <f t="shared" si="3"/>
        <v>551104621.22000003</v>
      </c>
      <c r="K11" s="36">
        <f t="shared" si="4"/>
        <v>192.48966964345792</v>
      </c>
    </row>
    <row r="12" spans="1:50" s="4" customFormat="1" ht="25.5" customHeight="1" x14ac:dyDescent="0.25">
      <c r="A12" s="14" t="s">
        <v>12</v>
      </c>
      <c r="B12" s="15" t="s">
        <v>13</v>
      </c>
      <c r="C12" s="16">
        <v>595855324.53999996</v>
      </c>
      <c r="D12" s="17">
        <v>1593454877.48</v>
      </c>
      <c r="E12" s="23">
        <v>1164518933.27</v>
      </c>
      <c r="F12" s="17">
        <v>1146959945.76</v>
      </c>
      <c r="G12" s="37">
        <f t="shared" si="0"/>
        <v>-17558987.50999999</v>
      </c>
      <c r="H12" s="38">
        <f t="shared" si="1"/>
        <v>98.492168138417995</v>
      </c>
      <c r="I12" s="38">
        <f t="shared" si="2"/>
        <v>71.979443030974437</v>
      </c>
      <c r="J12" s="37">
        <f t="shared" si="3"/>
        <v>551104621.22000003</v>
      </c>
      <c r="K12" s="38">
        <f t="shared" si="4"/>
        <v>192.48966964345792</v>
      </c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</row>
    <row r="13" spans="1:50" s="5" customFormat="1" ht="52.5" customHeight="1" x14ac:dyDescent="0.25">
      <c r="A13" s="11" t="s">
        <v>14</v>
      </c>
      <c r="B13" s="12" t="s">
        <v>15</v>
      </c>
      <c r="C13" s="13">
        <f>C14</f>
        <v>9011582.6999999993</v>
      </c>
      <c r="D13" s="13">
        <f t="shared" ref="D13:F13" si="6">D14</f>
        <v>13084700</v>
      </c>
      <c r="E13" s="13">
        <f t="shared" si="6"/>
        <v>9813524.9399999995</v>
      </c>
      <c r="F13" s="13">
        <f t="shared" si="6"/>
        <v>10307388.84</v>
      </c>
      <c r="G13" s="35">
        <f t="shared" si="0"/>
        <v>493863.90000000037</v>
      </c>
      <c r="H13" s="36">
        <f t="shared" si="1"/>
        <v>105.03248224281785</v>
      </c>
      <c r="I13" s="36">
        <f t="shared" si="2"/>
        <v>78.774361200486069</v>
      </c>
      <c r="J13" s="35">
        <f t="shared" si="3"/>
        <v>1295806.1400000006</v>
      </c>
      <c r="K13" s="36">
        <f t="shared" si="4"/>
        <v>114.37934026838595</v>
      </c>
    </row>
    <row r="14" spans="1:50" ht="49.5" customHeight="1" x14ac:dyDescent="0.25">
      <c r="A14" s="14" t="s">
        <v>16</v>
      </c>
      <c r="B14" s="15" t="s">
        <v>17</v>
      </c>
      <c r="C14" s="17">
        <v>9011582.6999999993</v>
      </c>
      <c r="D14" s="17">
        <v>13084700</v>
      </c>
      <c r="E14" s="23">
        <v>9813524.9399999995</v>
      </c>
      <c r="F14" s="17">
        <v>10307388.84</v>
      </c>
      <c r="G14" s="37">
        <f t="shared" si="0"/>
        <v>493863.90000000037</v>
      </c>
      <c r="H14" s="38">
        <f t="shared" si="1"/>
        <v>105.03248224281785</v>
      </c>
      <c r="I14" s="38">
        <f t="shared" si="2"/>
        <v>78.774361200486069</v>
      </c>
      <c r="J14" s="37">
        <f t="shared" si="3"/>
        <v>1295806.1400000006</v>
      </c>
      <c r="K14" s="38">
        <f t="shared" si="4"/>
        <v>114.37934026838595</v>
      </c>
      <c r="L14" s="40"/>
      <c r="M14" s="40"/>
    </row>
    <row r="15" spans="1:50" ht="20.25" customHeight="1" x14ac:dyDescent="0.25">
      <c r="A15" s="11" t="s">
        <v>18</v>
      </c>
      <c r="B15" s="12" t="s">
        <v>101</v>
      </c>
      <c r="C15" s="13">
        <f>C16+C17+C19+C18</f>
        <v>60124996.539999999</v>
      </c>
      <c r="D15" s="13">
        <f t="shared" ref="D15:F15" si="7">D16+D17+D19+D18</f>
        <v>74964875.610000014</v>
      </c>
      <c r="E15" s="13">
        <f t="shared" si="7"/>
        <v>53961695.700000003</v>
      </c>
      <c r="F15" s="13">
        <f t="shared" si="7"/>
        <v>69705427.310000002</v>
      </c>
      <c r="G15" s="35">
        <f t="shared" si="0"/>
        <v>15743731.609999999</v>
      </c>
      <c r="H15" s="36">
        <f t="shared" si="1"/>
        <v>129.17575403398601</v>
      </c>
      <c r="I15" s="36">
        <f t="shared" si="2"/>
        <v>92.984116551647517</v>
      </c>
      <c r="J15" s="35">
        <f t="shared" si="3"/>
        <v>9580430.7700000033</v>
      </c>
      <c r="K15" s="36">
        <f t="shared" si="4"/>
        <v>115.93418930781365</v>
      </c>
    </row>
    <row r="16" spans="1:50" ht="48" customHeight="1" x14ac:dyDescent="0.25">
      <c r="A16" s="14" t="s">
        <v>19</v>
      </c>
      <c r="B16" s="15" t="s">
        <v>20</v>
      </c>
      <c r="C16" s="17">
        <v>55233457.600000001</v>
      </c>
      <c r="D16" s="17">
        <v>69332766.930000007</v>
      </c>
      <c r="E16" s="23">
        <v>49863091.640000001</v>
      </c>
      <c r="F16" s="17">
        <v>65880280.399999999</v>
      </c>
      <c r="G16" s="37">
        <f t="shared" si="0"/>
        <v>16017188.759999998</v>
      </c>
      <c r="H16" s="38">
        <f t="shared" si="1"/>
        <v>132.12233384091064</v>
      </c>
      <c r="I16" s="38">
        <f t="shared" si="2"/>
        <v>95.020411440544819</v>
      </c>
      <c r="J16" s="37">
        <f t="shared" si="3"/>
        <v>10646822.799999997</v>
      </c>
      <c r="K16" s="38">
        <f t="shared" si="4"/>
        <v>119.2760389492618</v>
      </c>
    </row>
    <row r="17" spans="1:11" ht="36" customHeight="1" x14ac:dyDescent="0.25">
      <c r="A17" s="14" t="s">
        <v>21</v>
      </c>
      <c r="B17" s="15" t="s">
        <v>22</v>
      </c>
      <c r="C17" s="17">
        <v>1035202.48</v>
      </c>
      <c r="D17" s="17">
        <v>213816.68</v>
      </c>
      <c r="E17" s="23">
        <v>67531.09</v>
      </c>
      <c r="F17" s="17">
        <v>236110.91</v>
      </c>
      <c r="G17" s="37">
        <f>F17-E17</f>
        <v>168579.82</v>
      </c>
      <c r="H17" s="38">
        <f t="shared" si="1"/>
        <v>349.63290241576146</v>
      </c>
      <c r="I17" s="38">
        <f t="shared" si="2"/>
        <v>110.42679645011792</v>
      </c>
      <c r="J17" s="37">
        <f t="shared" si="3"/>
        <v>-799091.57</v>
      </c>
      <c r="K17" s="38">
        <f t="shared" si="4"/>
        <v>22.808186278688204</v>
      </c>
    </row>
    <row r="18" spans="1:11" ht="20.25" customHeight="1" x14ac:dyDescent="0.25">
      <c r="A18" s="14" t="s">
        <v>108</v>
      </c>
      <c r="B18" s="15" t="s">
        <v>109</v>
      </c>
      <c r="C18" s="17">
        <v>18292</v>
      </c>
      <c r="D18" s="17">
        <v>65292</v>
      </c>
      <c r="E18" s="23">
        <v>16323</v>
      </c>
      <c r="F18" s="17">
        <v>65292</v>
      </c>
      <c r="G18" s="37">
        <f t="shared" si="0"/>
        <v>48969</v>
      </c>
      <c r="H18" s="38" t="s">
        <v>106</v>
      </c>
      <c r="I18" s="38" t="s">
        <v>106</v>
      </c>
      <c r="J18" s="37">
        <f t="shared" si="3"/>
        <v>47000</v>
      </c>
      <c r="K18" s="38">
        <f t="shared" si="4"/>
        <v>356.94292586923245</v>
      </c>
    </row>
    <row r="19" spans="1:11" ht="48" customHeight="1" x14ac:dyDescent="0.25">
      <c r="A19" s="14" t="s">
        <v>23</v>
      </c>
      <c r="B19" s="15" t="s">
        <v>24</v>
      </c>
      <c r="C19" s="17">
        <v>3838044.46</v>
      </c>
      <c r="D19" s="17">
        <v>5353000</v>
      </c>
      <c r="E19" s="23">
        <v>4014749.97</v>
      </c>
      <c r="F19" s="17">
        <v>3523744</v>
      </c>
      <c r="G19" s="37">
        <f t="shared" si="0"/>
        <v>-491005.9700000002</v>
      </c>
      <c r="H19" s="38">
        <f t="shared" si="1"/>
        <v>87.769948971442417</v>
      </c>
      <c r="I19" s="38">
        <f>(F19/D19)*100</f>
        <v>65.827461236689714</v>
      </c>
      <c r="J19" s="37">
        <f t="shared" si="3"/>
        <v>-314300.45999999996</v>
      </c>
      <c r="K19" s="38">
        <f t="shared" ref="K19:K24" si="8">(F19/C19)*100</f>
        <v>91.810921856804129</v>
      </c>
    </row>
    <row r="20" spans="1:11" ht="18.75" customHeight="1" x14ac:dyDescent="0.25">
      <c r="A20" s="11" t="s">
        <v>25</v>
      </c>
      <c r="B20" s="12" t="s">
        <v>102</v>
      </c>
      <c r="C20" s="13">
        <f>C21+C22</f>
        <v>3315274.13</v>
      </c>
      <c r="D20" s="13">
        <f t="shared" ref="D20:F20" si="9">D21+D22</f>
        <v>7052800</v>
      </c>
      <c r="E20" s="28">
        <f t="shared" si="9"/>
        <v>5289599.97</v>
      </c>
      <c r="F20" s="13">
        <f t="shared" si="9"/>
        <v>3161979.9400000004</v>
      </c>
      <c r="G20" s="35">
        <f t="shared" si="0"/>
        <v>-2127620.0299999993</v>
      </c>
      <c r="H20" s="36">
        <f>(F20/E20)*100</f>
        <v>59.777298055300776</v>
      </c>
      <c r="I20" s="36">
        <f>(F20/D20)*100</f>
        <v>44.832973287205085</v>
      </c>
      <c r="J20" s="35">
        <f t="shared" si="3"/>
        <v>-153294.18999999948</v>
      </c>
      <c r="K20" s="36">
        <f t="shared" si="8"/>
        <v>95.376123240825351</v>
      </c>
    </row>
    <row r="21" spans="1:11" ht="18.75" customHeight="1" x14ac:dyDescent="0.25">
      <c r="A21" s="14" t="s">
        <v>26</v>
      </c>
      <c r="B21" s="15" t="s">
        <v>27</v>
      </c>
      <c r="C21" s="17">
        <v>15922.19</v>
      </c>
      <c r="D21" s="17">
        <v>0</v>
      </c>
      <c r="E21" s="23">
        <v>0</v>
      </c>
      <c r="F21" s="17">
        <v>-1529.01</v>
      </c>
      <c r="G21" s="37">
        <f t="shared" si="0"/>
        <v>-1529.01</v>
      </c>
      <c r="H21" s="38" t="s">
        <v>106</v>
      </c>
      <c r="I21" s="38" t="s">
        <v>106</v>
      </c>
      <c r="J21" s="37">
        <f t="shared" si="3"/>
        <v>-17451.2</v>
      </c>
      <c r="K21" s="38">
        <f t="shared" si="8"/>
        <v>-9.6030131533413421</v>
      </c>
    </row>
    <row r="22" spans="1:11" ht="18.75" customHeight="1" x14ac:dyDescent="0.25">
      <c r="A22" s="14" t="s">
        <v>28</v>
      </c>
      <c r="B22" s="15" t="s">
        <v>74</v>
      </c>
      <c r="C22" s="17">
        <v>3299351.94</v>
      </c>
      <c r="D22" s="17">
        <v>7052800</v>
      </c>
      <c r="E22" s="23">
        <v>5289599.97</v>
      </c>
      <c r="F22" s="17">
        <v>3163508.95</v>
      </c>
      <c r="G22" s="37">
        <f t="shared" si="0"/>
        <v>-2126091.0199999996</v>
      </c>
      <c r="H22" s="38">
        <f t="shared" ref="H22" si="10">(F22/E22)*100</f>
        <v>59.8062040218894</v>
      </c>
      <c r="I22" s="38">
        <f t="shared" ref="I22:I30" si="11">(F22/D22)*100</f>
        <v>44.854652762023598</v>
      </c>
      <c r="J22" s="37">
        <f t="shared" si="3"/>
        <v>-135842.98999999976</v>
      </c>
      <c r="K22" s="38">
        <f t="shared" si="8"/>
        <v>95.882737202021559</v>
      </c>
    </row>
    <row r="23" spans="1:11" ht="22.5" customHeight="1" x14ac:dyDescent="0.25">
      <c r="A23" s="11" t="s">
        <v>29</v>
      </c>
      <c r="B23" s="12" t="s">
        <v>103</v>
      </c>
      <c r="C23" s="13">
        <f>C24</f>
        <v>4292276.53</v>
      </c>
      <c r="D23" s="13">
        <f t="shared" ref="D23:F23" si="12">D24</f>
        <v>8705931.2400000002</v>
      </c>
      <c r="E23" s="13">
        <f t="shared" si="12"/>
        <v>5501482.71</v>
      </c>
      <c r="F23" s="13">
        <f t="shared" si="12"/>
        <v>11321771.27</v>
      </c>
      <c r="G23" s="35">
        <f t="shared" si="0"/>
        <v>5820288.5599999996</v>
      </c>
      <c r="H23" s="36">
        <f t="shared" ref="H23:H29" si="13">(F23/E23)*100</f>
        <v>205.79490778768621</v>
      </c>
      <c r="I23" s="36">
        <f t="shared" si="11"/>
        <v>130.04664243132706</v>
      </c>
      <c r="J23" s="35">
        <f t="shared" si="3"/>
        <v>7029494.7399999993</v>
      </c>
      <c r="K23" s="36">
        <f t="shared" si="8"/>
        <v>263.7707796985764</v>
      </c>
    </row>
    <row r="24" spans="1:11" ht="48" customHeight="1" x14ac:dyDescent="0.25">
      <c r="A24" s="14" t="s">
        <v>30</v>
      </c>
      <c r="B24" s="15" t="s">
        <v>31</v>
      </c>
      <c r="C24" s="17">
        <v>4292276.53</v>
      </c>
      <c r="D24" s="17">
        <v>8705931.2400000002</v>
      </c>
      <c r="E24" s="23">
        <v>5501482.71</v>
      </c>
      <c r="F24" s="17">
        <v>11321771.27</v>
      </c>
      <c r="G24" s="37">
        <f t="shared" si="0"/>
        <v>5820288.5599999996</v>
      </c>
      <c r="H24" s="38">
        <f t="shared" si="13"/>
        <v>205.79490778768621</v>
      </c>
      <c r="I24" s="38">
        <f t="shared" si="11"/>
        <v>130.04664243132706</v>
      </c>
      <c r="J24" s="37">
        <f t="shared" si="3"/>
        <v>7029494.7399999993</v>
      </c>
      <c r="K24" s="38">
        <f t="shared" si="8"/>
        <v>263.7707796985764</v>
      </c>
    </row>
    <row r="25" spans="1:11" ht="21" customHeight="1" x14ac:dyDescent="0.25">
      <c r="A25" s="59" t="s">
        <v>32</v>
      </c>
      <c r="B25" s="60"/>
      <c r="C25" s="61">
        <f>C26+C33+C35+C38+C43+C44</f>
        <v>87909793.409999996</v>
      </c>
      <c r="D25" s="61">
        <f>D26+D33+D35+D38+D43+D44</f>
        <v>120667659.85000001</v>
      </c>
      <c r="E25" s="61">
        <f>E26+E33+E35+E38+E43+E44</f>
        <v>77990434.450000003</v>
      </c>
      <c r="F25" s="61">
        <f>F26+F33+F35+F38+F43+F44</f>
        <v>122565130.14</v>
      </c>
      <c r="G25" s="54">
        <f t="shared" si="0"/>
        <v>44574695.689999998</v>
      </c>
      <c r="H25" s="55">
        <f t="shared" si="13"/>
        <v>157.15405485858273</v>
      </c>
      <c r="I25" s="55">
        <f t="shared" si="11"/>
        <v>101.57247624786849</v>
      </c>
      <c r="J25" s="54">
        <f t="shared" si="3"/>
        <v>34655336.730000004</v>
      </c>
      <c r="K25" s="55">
        <f t="shared" ref="K25:K31" si="14">(F25/C25)*100</f>
        <v>139.42147442933003</v>
      </c>
    </row>
    <row r="26" spans="1:11" ht="65.25" customHeight="1" x14ac:dyDescent="0.25">
      <c r="A26" s="18" t="s">
        <v>33</v>
      </c>
      <c r="B26" s="12" t="s">
        <v>104</v>
      </c>
      <c r="C26" s="19">
        <f>C27+C28+C29+C30+C32+C31</f>
        <v>21430380.470000003</v>
      </c>
      <c r="D26" s="19">
        <f t="shared" ref="D26:F26" si="15">D27+D28+D29+D30+D32+D31</f>
        <v>40381731.560000002</v>
      </c>
      <c r="E26" s="19">
        <f t="shared" si="15"/>
        <v>23321891.800000001</v>
      </c>
      <c r="F26" s="19">
        <f t="shared" si="15"/>
        <v>38761636.420000002</v>
      </c>
      <c r="G26" s="35">
        <f>F26-E26</f>
        <v>15439744.620000001</v>
      </c>
      <c r="H26" s="36">
        <f t="shared" si="13"/>
        <v>166.2027967216622</v>
      </c>
      <c r="I26" s="36">
        <f t="shared" si="11"/>
        <v>95.988049354464096</v>
      </c>
      <c r="J26" s="35">
        <f t="shared" si="3"/>
        <v>17331255.949999999</v>
      </c>
      <c r="K26" s="36">
        <f t="shared" si="14"/>
        <v>180.87236703175526</v>
      </c>
    </row>
    <row r="27" spans="1:11" ht="48.75" customHeight="1" x14ac:dyDescent="0.25">
      <c r="A27" s="20" t="s">
        <v>34</v>
      </c>
      <c r="B27" s="21" t="s">
        <v>35</v>
      </c>
      <c r="C27" s="22">
        <v>176152.58</v>
      </c>
      <c r="D27" s="23">
        <v>310900</v>
      </c>
      <c r="E27" s="23">
        <v>233174.97</v>
      </c>
      <c r="F27" s="23">
        <v>180073.49</v>
      </c>
      <c r="G27" s="37">
        <f t="shared" si="0"/>
        <v>-53101.48000000001</v>
      </c>
      <c r="H27" s="38">
        <f t="shared" si="13"/>
        <v>77.226766663677495</v>
      </c>
      <c r="I27" s="38">
        <f t="shared" si="11"/>
        <v>57.920067545834677</v>
      </c>
      <c r="J27" s="37">
        <f t="shared" si="3"/>
        <v>3920.9100000000035</v>
      </c>
      <c r="K27" s="38">
        <f t="shared" si="14"/>
        <v>102.22586010378049</v>
      </c>
    </row>
    <row r="28" spans="1:11" ht="165" customHeight="1" x14ac:dyDescent="0.25">
      <c r="A28" s="14" t="s">
        <v>36</v>
      </c>
      <c r="B28" s="15" t="s">
        <v>37</v>
      </c>
      <c r="C28" s="17">
        <v>15964673.060000001</v>
      </c>
      <c r="D28" s="17">
        <v>27256385.039999999</v>
      </c>
      <c r="E28" s="23">
        <f>16422781.89-9329.05</f>
        <v>16413452.84</v>
      </c>
      <c r="F28" s="17">
        <v>27688267.280000001</v>
      </c>
      <c r="G28" s="37">
        <f t="shared" si="0"/>
        <v>11274814.440000001</v>
      </c>
      <c r="H28" s="38">
        <f t="shared" si="13"/>
        <v>168.69252039718901</v>
      </c>
      <c r="I28" s="38">
        <f t="shared" si="11"/>
        <v>101.58451768041212</v>
      </c>
      <c r="J28" s="37">
        <f t="shared" si="3"/>
        <v>11723594.220000001</v>
      </c>
      <c r="K28" s="38">
        <f t="shared" si="14"/>
        <v>173.43460261252602</v>
      </c>
    </row>
    <row r="29" spans="1:11" ht="78.75" x14ac:dyDescent="0.25">
      <c r="A29" s="14" t="s">
        <v>38</v>
      </c>
      <c r="B29" s="15" t="s">
        <v>75</v>
      </c>
      <c r="C29" s="17">
        <v>58.86</v>
      </c>
      <c r="D29" s="17">
        <v>100</v>
      </c>
      <c r="E29" s="23">
        <v>74.97</v>
      </c>
      <c r="F29" s="17">
        <v>20.100000000000001</v>
      </c>
      <c r="G29" s="37">
        <f t="shared" si="0"/>
        <v>-54.87</v>
      </c>
      <c r="H29" s="38">
        <f t="shared" si="13"/>
        <v>26.810724289715886</v>
      </c>
      <c r="I29" s="38">
        <f t="shared" si="11"/>
        <v>20.100000000000001</v>
      </c>
      <c r="J29" s="37">
        <f t="shared" si="3"/>
        <v>-38.76</v>
      </c>
      <c r="K29" s="38">
        <f t="shared" si="14"/>
        <v>34.148827726809387</v>
      </c>
    </row>
    <row r="30" spans="1:11" ht="127.5" customHeight="1" x14ac:dyDescent="0.25">
      <c r="A30" s="24" t="s">
        <v>105</v>
      </c>
      <c r="B30" s="25" t="s">
        <v>76</v>
      </c>
      <c r="C30" s="17">
        <v>25394.57</v>
      </c>
      <c r="D30" s="23">
        <v>16663.62</v>
      </c>
      <c r="E30" s="23">
        <v>9254.08</v>
      </c>
      <c r="F30" s="23">
        <v>16718.29</v>
      </c>
      <c r="G30" s="37">
        <f t="shared" ref="G30:G61" si="16">F30-E30</f>
        <v>7464.2100000000009</v>
      </c>
      <c r="H30" s="38">
        <f>(F30/E30)*100</f>
        <v>180.65858518620976</v>
      </c>
      <c r="I30" s="38">
        <f t="shared" si="11"/>
        <v>100.32807997301907</v>
      </c>
      <c r="J30" s="37">
        <f t="shared" si="3"/>
        <v>-8676.2799999999988</v>
      </c>
      <c r="K30" s="38">
        <f t="shared" si="14"/>
        <v>65.834113355729201</v>
      </c>
    </row>
    <row r="31" spans="1:11" ht="49.5" customHeight="1" x14ac:dyDescent="0.25">
      <c r="A31" s="24" t="s">
        <v>111</v>
      </c>
      <c r="B31" s="25" t="s">
        <v>112</v>
      </c>
      <c r="C31" s="17">
        <v>2888908.28</v>
      </c>
      <c r="D31" s="23">
        <v>0</v>
      </c>
      <c r="E31" s="23">
        <v>0</v>
      </c>
      <c r="F31" s="23">
        <v>0</v>
      </c>
      <c r="G31" s="37">
        <f t="shared" si="16"/>
        <v>0</v>
      </c>
      <c r="H31" s="38" t="s">
        <v>106</v>
      </c>
      <c r="I31" s="38" t="s">
        <v>106</v>
      </c>
      <c r="J31" s="37">
        <f t="shared" si="3"/>
        <v>-2888908.28</v>
      </c>
      <c r="K31" s="38">
        <f t="shared" si="14"/>
        <v>0</v>
      </c>
    </row>
    <row r="32" spans="1:11" ht="146.1" customHeight="1" x14ac:dyDescent="0.25">
      <c r="A32" s="14" t="s">
        <v>39</v>
      </c>
      <c r="B32" s="15" t="s">
        <v>40</v>
      </c>
      <c r="C32" s="17">
        <v>2375193.12</v>
      </c>
      <c r="D32" s="17">
        <v>12797682.9</v>
      </c>
      <c r="E32" s="23">
        <v>6665934.9400000004</v>
      </c>
      <c r="F32" s="17">
        <v>10876557.26</v>
      </c>
      <c r="G32" s="37">
        <f t="shared" si="16"/>
        <v>4210622.3199999994</v>
      </c>
      <c r="H32" s="38">
        <f>(F32/E32)*100</f>
        <v>163.16626786639475</v>
      </c>
      <c r="I32" s="38">
        <f>(F32/D32)*100</f>
        <v>84.988488502086568</v>
      </c>
      <c r="J32" s="37">
        <f t="shared" si="3"/>
        <v>8501364.1400000006</v>
      </c>
      <c r="K32" s="38">
        <f t="shared" ref="K32:K46" si="17">(F32/C32)*100</f>
        <v>457.92307027228168</v>
      </c>
    </row>
    <row r="33" spans="1:50" s="6" customFormat="1" ht="39" customHeight="1" x14ac:dyDescent="0.25">
      <c r="A33" s="11" t="s">
        <v>41</v>
      </c>
      <c r="B33" s="12" t="s">
        <v>42</v>
      </c>
      <c r="C33" s="13">
        <f>C34</f>
        <v>6461236.0199999996</v>
      </c>
      <c r="D33" s="13">
        <f t="shared" ref="D33:F33" si="18">D34</f>
        <v>4279631.25</v>
      </c>
      <c r="E33" s="13">
        <f t="shared" si="18"/>
        <v>2889107.62</v>
      </c>
      <c r="F33" s="13">
        <f t="shared" si="18"/>
        <v>4254777.47</v>
      </c>
      <c r="G33" s="35">
        <f t="shared" si="16"/>
        <v>1365669.8499999996</v>
      </c>
      <c r="H33" s="36">
        <f t="shared" ref="H33:H54" si="19">(F33/E33)*100</f>
        <v>147.26960811518677</v>
      </c>
      <c r="I33" s="36">
        <f>(F33/D33)*100</f>
        <v>99.419254170554993</v>
      </c>
      <c r="J33" s="35">
        <f t="shared" si="3"/>
        <v>-2206458.5499999998</v>
      </c>
      <c r="K33" s="36">
        <f t="shared" si="17"/>
        <v>65.850828801638485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</row>
    <row r="34" spans="1:50" s="4" customFormat="1" ht="33" customHeight="1" x14ac:dyDescent="0.25">
      <c r="A34" s="14" t="s">
        <v>43</v>
      </c>
      <c r="B34" s="15" t="s">
        <v>44</v>
      </c>
      <c r="C34" s="17">
        <v>6461236.0199999996</v>
      </c>
      <c r="D34" s="17">
        <v>4279631.25</v>
      </c>
      <c r="E34" s="23">
        <v>2889107.62</v>
      </c>
      <c r="F34" s="17">
        <v>4254777.47</v>
      </c>
      <c r="G34" s="37">
        <f t="shared" si="16"/>
        <v>1365669.8499999996</v>
      </c>
      <c r="H34" s="38">
        <f t="shared" si="19"/>
        <v>147.26960811518677</v>
      </c>
      <c r="I34" s="38">
        <f>(F34/D34)*100</f>
        <v>99.419254170554993</v>
      </c>
      <c r="J34" s="37">
        <f t="shared" si="3"/>
        <v>-2206458.5499999998</v>
      </c>
      <c r="K34" s="38">
        <f t="shared" si="17"/>
        <v>65.850828801638485</v>
      </c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</row>
    <row r="35" spans="1:50" ht="36.75" customHeight="1" x14ac:dyDescent="0.25">
      <c r="A35" s="11" t="s">
        <v>77</v>
      </c>
      <c r="B35" s="12" t="s">
        <v>78</v>
      </c>
      <c r="C35" s="13">
        <f>C36+C37</f>
        <v>7213573.0599999996</v>
      </c>
      <c r="D35" s="13">
        <f t="shared" ref="D35:F35" si="20">D36+D37</f>
        <v>2199894.8199999998</v>
      </c>
      <c r="E35" s="13">
        <f t="shared" si="20"/>
        <v>1612724.09</v>
      </c>
      <c r="F35" s="13">
        <f t="shared" si="20"/>
        <v>2290572.7400000002</v>
      </c>
      <c r="G35" s="35">
        <f t="shared" si="16"/>
        <v>677848.65000000014</v>
      </c>
      <c r="H35" s="36">
        <f t="shared" si="19"/>
        <v>142.03128447098473</v>
      </c>
      <c r="I35" s="36">
        <f>(F35/D35)*100</f>
        <v>104.12192070164521</v>
      </c>
      <c r="J35" s="35">
        <f t="shared" si="3"/>
        <v>-4923000.3199999994</v>
      </c>
      <c r="K35" s="36">
        <f t="shared" si="17"/>
        <v>31.753649972736262</v>
      </c>
    </row>
    <row r="36" spans="1:50" ht="34.5" customHeight="1" x14ac:dyDescent="0.25">
      <c r="A36" s="14" t="s">
        <v>45</v>
      </c>
      <c r="B36" s="15" t="s">
        <v>46</v>
      </c>
      <c r="C36" s="17">
        <v>116168.6</v>
      </c>
      <c r="D36" s="17">
        <v>17400</v>
      </c>
      <c r="E36" s="23">
        <v>4350</v>
      </c>
      <c r="F36" s="17">
        <v>18400</v>
      </c>
      <c r="G36" s="37">
        <f t="shared" si="16"/>
        <v>14050</v>
      </c>
      <c r="H36" s="36" t="s">
        <v>106</v>
      </c>
      <c r="I36" s="38" t="s">
        <v>106</v>
      </c>
      <c r="J36" s="37">
        <f t="shared" si="3"/>
        <v>-97768.6</v>
      </c>
      <c r="K36" s="38">
        <f t="shared" si="17"/>
        <v>15.839047728904369</v>
      </c>
    </row>
    <row r="37" spans="1:50" ht="33.75" customHeight="1" x14ac:dyDescent="0.25">
      <c r="A37" s="14" t="s">
        <v>47</v>
      </c>
      <c r="B37" s="15" t="s">
        <v>48</v>
      </c>
      <c r="C37" s="17">
        <v>7097404.46</v>
      </c>
      <c r="D37" s="17">
        <v>2182494.8199999998</v>
      </c>
      <c r="E37" s="23">
        <v>1608374.09</v>
      </c>
      <c r="F37" s="17">
        <v>2272172.7400000002</v>
      </c>
      <c r="G37" s="37">
        <f t="shared" si="16"/>
        <v>663798.65000000014</v>
      </c>
      <c r="H37" s="38">
        <f t="shared" si="19"/>
        <v>141.27140906628259</v>
      </c>
      <c r="I37" s="38">
        <f>(F37/D37)*100</f>
        <v>104.10896370420713</v>
      </c>
      <c r="J37" s="37">
        <f t="shared" si="3"/>
        <v>-4825231.72</v>
      </c>
      <c r="K37" s="38">
        <f t="shared" si="17"/>
        <v>32.01413633400287</v>
      </c>
    </row>
    <row r="38" spans="1:50" ht="36" customHeight="1" x14ac:dyDescent="0.25">
      <c r="A38" s="11" t="s">
        <v>49</v>
      </c>
      <c r="B38" s="12" t="s">
        <v>79</v>
      </c>
      <c r="C38" s="13">
        <f>C39+C40+C41+C42</f>
        <v>51383801.63000001</v>
      </c>
      <c r="D38" s="13">
        <f t="shared" ref="D38:F38" si="21">D39+D40+D41+D42</f>
        <v>66607893.68</v>
      </c>
      <c r="E38" s="13">
        <f t="shared" si="21"/>
        <v>46844303.079999998</v>
      </c>
      <c r="F38" s="13">
        <f t="shared" si="21"/>
        <v>63086455.719999999</v>
      </c>
      <c r="G38" s="35">
        <f t="shared" si="16"/>
        <v>16242152.640000001</v>
      </c>
      <c r="H38" s="36">
        <f t="shared" si="19"/>
        <v>134.67263161597666</v>
      </c>
      <c r="I38" s="36">
        <f>(F38/D38)*100</f>
        <v>94.71318222894449</v>
      </c>
      <c r="J38" s="35">
        <f t="shared" ref="J38:J62" si="22">F38-C38</f>
        <v>11702654.089999989</v>
      </c>
      <c r="K38" s="36">
        <f t="shared" si="17"/>
        <v>122.77498690008855</v>
      </c>
    </row>
    <row r="39" spans="1:50" ht="21.75" customHeight="1" x14ac:dyDescent="0.25">
      <c r="A39" s="14" t="s">
        <v>50</v>
      </c>
      <c r="B39" s="15" t="s">
        <v>51</v>
      </c>
      <c r="C39" s="17">
        <v>46957932.700000003</v>
      </c>
      <c r="D39" s="17">
        <v>65862478.68</v>
      </c>
      <c r="E39" s="23">
        <v>46287048.170000002</v>
      </c>
      <c r="F39" s="17">
        <v>61787813.009999998</v>
      </c>
      <c r="G39" s="37">
        <f t="shared" si="16"/>
        <v>15500764.839999996</v>
      </c>
      <c r="H39" s="38">
        <f t="shared" si="19"/>
        <v>133.48834166972543</v>
      </c>
      <c r="I39" s="38">
        <f>(F39/D39)*100</f>
        <v>93.813373332338116</v>
      </c>
      <c r="J39" s="37">
        <f t="shared" si="22"/>
        <v>14829880.309999995</v>
      </c>
      <c r="K39" s="38">
        <f t="shared" si="17"/>
        <v>131.5812035524298</v>
      </c>
    </row>
    <row r="40" spans="1:50" ht="62.25" customHeight="1" x14ac:dyDescent="0.25">
      <c r="A40" s="14" t="s">
        <v>52</v>
      </c>
      <c r="B40" s="15" t="s">
        <v>53</v>
      </c>
      <c r="C40" s="17">
        <v>813514.09</v>
      </c>
      <c r="D40" s="17">
        <v>735300</v>
      </c>
      <c r="E40" s="23">
        <f>557254.91-5780</f>
        <v>551474.91</v>
      </c>
      <c r="F40" s="17">
        <v>1236729.83</v>
      </c>
      <c r="G40" s="37">
        <f t="shared" si="16"/>
        <v>685254.92</v>
      </c>
      <c r="H40" s="38">
        <f t="shared" si="19"/>
        <v>224.25858503698745</v>
      </c>
      <c r="I40" s="38">
        <f>(F40/D40)*100</f>
        <v>168.19391132870939</v>
      </c>
      <c r="J40" s="37">
        <f t="shared" si="22"/>
        <v>423215.74000000011</v>
      </c>
      <c r="K40" s="38">
        <f t="shared" si="17"/>
        <v>152.02316041016576</v>
      </c>
    </row>
    <row r="41" spans="1:50" ht="129" customHeight="1" x14ac:dyDescent="0.25">
      <c r="A41" s="24" t="s">
        <v>54</v>
      </c>
      <c r="B41" s="25" t="s">
        <v>81</v>
      </c>
      <c r="C41" s="26">
        <v>3139.5</v>
      </c>
      <c r="D41" s="23">
        <v>10115</v>
      </c>
      <c r="E41" s="23">
        <v>5780</v>
      </c>
      <c r="F41" s="23">
        <v>61912.88</v>
      </c>
      <c r="G41" s="37">
        <f t="shared" si="16"/>
        <v>56132.88</v>
      </c>
      <c r="H41" s="38">
        <f t="shared" si="19"/>
        <v>1071.1570934256056</v>
      </c>
      <c r="I41" s="38">
        <f t="shared" ref="I41" si="23">(F41/D41)*100</f>
        <v>612.08976767177455</v>
      </c>
      <c r="J41" s="37">
        <f t="shared" si="22"/>
        <v>58773.38</v>
      </c>
      <c r="K41" s="38">
        <f t="shared" si="17"/>
        <v>1972.0617932791847</v>
      </c>
    </row>
    <row r="42" spans="1:50" ht="52.5" customHeight="1" x14ac:dyDescent="0.25">
      <c r="A42" s="14" t="s">
        <v>55</v>
      </c>
      <c r="B42" s="15" t="s">
        <v>82</v>
      </c>
      <c r="C42" s="17">
        <v>3609215.34</v>
      </c>
      <c r="D42" s="17">
        <v>0</v>
      </c>
      <c r="E42" s="23">
        <v>0</v>
      </c>
      <c r="F42" s="17">
        <v>0</v>
      </c>
      <c r="G42" s="37">
        <f t="shared" si="16"/>
        <v>0</v>
      </c>
      <c r="H42" s="38" t="e">
        <f t="shared" si="19"/>
        <v>#DIV/0!</v>
      </c>
      <c r="I42" s="38" t="e">
        <f>(F42/D42)*100</f>
        <v>#DIV/0!</v>
      </c>
      <c r="J42" s="37">
        <f t="shared" si="22"/>
        <v>-3609215.34</v>
      </c>
      <c r="K42" s="38">
        <f t="shared" si="17"/>
        <v>0</v>
      </c>
    </row>
    <row r="43" spans="1:50" ht="33.75" customHeight="1" x14ac:dyDescent="0.25">
      <c r="A43" s="18" t="s">
        <v>56</v>
      </c>
      <c r="B43" s="27" t="s">
        <v>80</v>
      </c>
      <c r="C43" s="28">
        <v>1388088.1</v>
      </c>
      <c r="D43" s="28">
        <v>7198508.54</v>
      </c>
      <c r="E43" s="28">
        <v>3322407.86</v>
      </c>
      <c r="F43" s="28">
        <v>14166642</v>
      </c>
      <c r="G43" s="35">
        <f t="shared" si="16"/>
        <v>10844234.140000001</v>
      </c>
      <c r="H43" s="36">
        <f t="shared" si="19"/>
        <v>426.39683617892717</v>
      </c>
      <c r="I43" s="36">
        <f>(F43/D43)*100</f>
        <v>196.79968317437044</v>
      </c>
      <c r="J43" s="35">
        <f t="shared" si="22"/>
        <v>12778553.9</v>
      </c>
      <c r="K43" s="36">
        <f t="shared" si="17"/>
        <v>1020.5866616103112</v>
      </c>
    </row>
    <row r="44" spans="1:50" s="46" customFormat="1" ht="21.75" customHeight="1" x14ac:dyDescent="0.25">
      <c r="A44" s="43" t="s">
        <v>85</v>
      </c>
      <c r="B44" s="44" t="s">
        <v>83</v>
      </c>
      <c r="C44" s="28">
        <f>C45+C46</f>
        <v>32714.13</v>
      </c>
      <c r="D44" s="28">
        <f t="shared" ref="D44:F44" si="24">D45+D46</f>
        <v>0</v>
      </c>
      <c r="E44" s="28">
        <f t="shared" si="24"/>
        <v>0</v>
      </c>
      <c r="F44" s="28">
        <f t="shared" si="24"/>
        <v>5045.79</v>
      </c>
      <c r="G44" s="35">
        <f>F44-E44</f>
        <v>5045.79</v>
      </c>
      <c r="H44" s="36" t="s">
        <v>106</v>
      </c>
      <c r="I44" s="38" t="s">
        <v>106</v>
      </c>
      <c r="J44" s="35">
        <f t="shared" si="22"/>
        <v>-27668.34</v>
      </c>
      <c r="K44" s="36">
        <f t="shared" si="17"/>
        <v>15.423885642075764</v>
      </c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</row>
    <row r="45" spans="1:50" s="47" customFormat="1" ht="19.5" customHeight="1" x14ac:dyDescent="0.25">
      <c r="A45" s="41" t="s">
        <v>84</v>
      </c>
      <c r="B45" s="42" t="s">
        <v>114</v>
      </c>
      <c r="C45" s="39">
        <v>-27285.87</v>
      </c>
      <c r="D45" s="39">
        <v>0</v>
      </c>
      <c r="E45" s="39">
        <v>0</v>
      </c>
      <c r="F45" s="39">
        <v>5045.79</v>
      </c>
      <c r="G45" s="37">
        <f t="shared" si="16"/>
        <v>5045.79</v>
      </c>
      <c r="H45" s="38" t="s">
        <v>106</v>
      </c>
      <c r="I45" s="38" t="s">
        <v>106</v>
      </c>
      <c r="J45" s="37">
        <f t="shared" si="22"/>
        <v>32331.66</v>
      </c>
      <c r="K45" s="38">
        <f t="shared" si="17"/>
        <v>-18.492318551689941</v>
      </c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47" customFormat="1" ht="19.5" customHeight="1" x14ac:dyDescent="0.25">
      <c r="A46" s="41" t="s">
        <v>113</v>
      </c>
      <c r="B46" s="42" t="s">
        <v>115</v>
      </c>
      <c r="C46" s="39">
        <v>60000</v>
      </c>
      <c r="D46" s="39">
        <v>0</v>
      </c>
      <c r="E46" s="39">
        <v>0</v>
      </c>
      <c r="F46" s="39">
        <v>0</v>
      </c>
      <c r="G46" s="37">
        <f t="shared" si="16"/>
        <v>0</v>
      </c>
      <c r="H46" s="38" t="s">
        <v>106</v>
      </c>
      <c r="I46" s="38" t="s">
        <v>106</v>
      </c>
      <c r="J46" s="37">
        <f t="shared" si="22"/>
        <v>-60000</v>
      </c>
      <c r="K46" s="38">
        <f t="shared" si="17"/>
        <v>0</v>
      </c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</row>
    <row r="47" spans="1:50" s="2" customFormat="1" ht="30.75" customHeight="1" x14ac:dyDescent="0.2">
      <c r="A47" s="52" t="s">
        <v>57</v>
      </c>
      <c r="B47" s="53" t="s">
        <v>58</v>
      </c>
      <c r="C47" s="54">
        <f>C48+C53+C57+C61+C55+C59</f>
        <v>2709706328.1169996</v>
      </c>
      <c r="D47" s="54">
        <f t="shared" ref="D47:F47" si="25">D48+D53+D57+D61+D55</f>
        <v>3866553640.6200004</v>
      </c>
      <c r="E47" s="54">
        <f t="shared" si="25"/>
        <v>3038337763.9700003</v>
      </c>
      <c r="F47" s="54">
        <f t="shared" si="25"/>
        <v>2250043842.6999998</v>
      </c>
      <c r="G47" s="54">
        <f t="shared" si="16"/>
        <v>-788293921.27000046</v>
      </c>
      <c r="H47" s="55">
        <f t="shared" si="19"/>
        <v>74.055092537177714</v>
      </c>
      <c r="I47" s="55">
        <f t="shared" ref="I47:I54" si="26">(F47/D47)*100</f>
        <v>58.192490052697323</v>
      </c>
      <c r="J47" s="54">
        <f t="shared" si="22"/>
        <v>-459662485.41699982</v>
      </c>
      <c r="K47" s="55">
        <f t="shared" ref="K47:K54" si="27">(F47/C47)*100</f>
        <v>83.036446398365854</v>
      </c>
    </row>
    <row r="48" spans="1:50" s="2" customFormat="1" ht="76.5" customHeight="1" x14ac:dyDescent="0.2">
      <c r="A48" s="52" t="s">
        <v>59</v>
      </c>
      <c r="B48" s="53" t="s">
        <v>60</v>
      </c>
      <c r="C48" s="54">
        <f>C49+C50+C51+C52</f>
        <v>2658882599.9169998</v>
      </c>
      <c r="D48" s="54">
        <f t="shared" ref="D48:F48" si="28">D49+D50+D51+D52</f>
        <v>3825662304.8000002</v>
      </c>
      <c r="E48" s="54">
        <f t="shared" si="28"/>
        <v>3002446428.3000002</v>
      </c>
      <c r="F48" s="54">
        <f t="shared" si="28"/>
        <v>2213725788.5999999</v>
      </c>
      <c r="G48" s="54">
        <f>F48-E48</f>
        <v>-788720639.70000029</v>
      </c>
      <c r="H48" s="55">
        <f t="shared" si="19"/>
        <v>73.730733968613123</v>
      </c>
      <c r="I48" s="55">
        <f t="shared" si="26"/>
        <v>57.865164570915518</v>
      </c>
      <c r="J48" s="54">
        <f t="shared" si="22"/>
        <v>-445156811.31699991</v>
      </c>
      <c r="K48" s="55">
        <f t="shared" si="27"/>
        <v>83.25774852447806</v>
      </c>
    </row>
    <row r="49" spans="1:50" ht="33.75" customHeight="1" x14ac:dyDescent="0.25">
      <c r="A49" s="29" t="s">
        <v>61</v>
      </c>
      <c r="B49" s="30" t="s">
        <v>88</v>
      </c>
      <c r="C49" s="31">
        <v>623738500</v>
      </c>
      <c r="D49" s="31">
        <v>234691800</v>
      </c>
      <c r="E49" s="39">
        <v>186039075</v>
      </c>
      <c r="F49" s="31">
        <v>211405700</v>
      </c>
      <c r="G49" s="37">
        <f t="shared" si="16"/>
        <v>25366625</v>
      </c>
      <c r="H49" s="38">
        <f t="shared" si="19"/>
        <v>113.63510595825097</v>
      </c>
      <c r="I49" s="38">
        <f t="shared" si="26"/>
        <v>90.078008690546497</v>
      </c>
      <c r="J49" s="37">
        <f t="shared" si="22"/>
        <v>-412332800</v>
      </c>
      <c r="K49" s="38">
        <f t="shared" si="27"/>
        <v>33.893322281693372</v>
      </c>
    </row>
    <row r="50" spans="1:50" ht="48" customHeight="1" x14ac:dyDescent="0.25">
      <c r="A50" s="29" t="s">
        <v>62</v>
      </c>
      <c r="B50" s="30" t="s">
        <v>89</v>
      </c>
      <c r="C50" s="31">
        <v>494219310.37</v>
      </c>
      <c r="D50" s="31">
        <v>1188481724.96</v>
      </c>
      <c r="E50" s="39">
        <v>993127749.36000001</v>
      </c>
      <c r="F50" s="31">
        <v>455935233.01999998</v>
      </c>
      <c r="G50" s="37">
        <f t="shared" si="16"/>
        <v>-537192516.34000003</v>
      </c>
      <c r="H50" s="38">
        <f t="shared" si="19"/>
        <v>45.909021605107469</v>
      </c>
      <c r="I50" s="38">
        <f t="shared" si="26"/>
        <v>38.362830781882245</v>
      </c>
      <c r="J50" s="37">
        <f t="shared" si="22"/>
        <v>-38284077.350000024</v>
      </c>
      <c r="K50" s="38">
        <f t="shared" si="27"/>
        <v>92.25362575951587</v>
      </c>
    </row>
    <row r="51" spans="1:50" ht="36.75" customHeight="1" x14ac:dyDescent="0.25">
      <c r="A51" s="29" t="s">
        <v>63</v>
      </c>
      <c r="B51" s="30" t="s">
        <v>90</v>
      </c>
      <c r="C51" s="31">
        <v>1325679615.967</v>
      </c>
      <c r="D51" s="31">
        <v>2017867200</v>
      </c>
      <c r="E51" s="39">
        <v>1517980174.6099999</v>
      </c>
      <c r="F51" s="31">
        <v>1245985179.25</v>
      </c>
      <c r="G51" s="37">
        <f t="shared" si="16"/>
        <v>-271994995.3599999</v>
      </c>
      <c r="H51" s="38">
        <f t="shared" si="19"/>
        <v>82.081782100357088</v>
      </c>
      <c r="I51" s="38">
        <f t="shared" si="26"/>
        <v>61.747630332164569</v>
      </c>
      <c r="J51" s="37">
        <f t="shared" si="22"/>
        <v>-79694436.717000008</v>
      </c>
      <c r="K51" s="38">
        <f t="shared" si="27"/>
        <v>93.988408982296377</v>
      </c>
    </row>
    <row r="52" spans="1:50" ht="21" customHeight="1" x14ac:dyDescent="0.25">
      <c r="A52" s="29" t="s">
        <v>64</v>
      </c>
      <c r="B52" s="30" t="s">
        <v>91</v>
      </c>
      <c r="C52" s="31">
        <v>215245173.58000001</v>
      </c>
      <c r="D52" s="31">
        <v>384621579.83999997</v>
      </c>
      <c r="E52" s="39">
        <v>305299429.32999998</v>
      </c>
      <c r="F52" s="31">
        <v>300399676.32999998</v>
      </c>
      <c r="G52" s="37">
        <f t="shared" si="16"/>
        <v>-4899753</v>
      </c>
      <c r="H52" s="38">
        <f t="shared" si="19"/>
        <v>98.395099194665107</v>
      </c>
      <c r="I52" s="38">
        <f t="shared" si="26"/>
        <v>78.102657800678855</v>
      </c>
      <c r="J52" s="37">
        <f t="shared" si="22"/>
        <v>85154502.74999997</v>
      </c>
      <c r="K52" s="38">
        <f t="shared" si="27"/>
        <v>139.56163166573893</v>
      </c>
    </row>
    <row r="53" spans="1:50" s="6" customFormat="1" ht="66.95" customHeight="1" x14ac:dyDescent="0.25">
      <c r="A53" s="62" t="s">
        <v>65</v>
      </c>
      <c r="B53" s="63" t="s">
        <v>66</v>
      </c>
      <c r="C53" s="64">
        <f>C54</f>
        <v>900000</v>
      </c>
      <c r="D53" s="64">
        <f t="shared" ref="D53:F53" si="29">D54</f>
        <v>1286380</v>
      </c>
      <c r="E53" s="64">
        <f t="shared" si="29"/>
        <v>1286380</v>
      </c>
      <c r="F53" s="64">
        <f t="shared" si="29"/>
        <v>1286380</v>
      </c>
      <c r="G53" s="54">
        <f t="shared" si="16"/>
        <v>0</v>
      </c>
      <c r="H53" s="55">
        <f t="shared" si="19"/>
        <v>100</v>
      </c>
      <c r="I53" s="55">
        <f t="shared" si="26"/>
        <v>100</v>
      </c>
      <c r="J53" s="54">
        <f t="shared" si="22"/>
        <v>386380</v>
      </c>
      <c r="K53" s="55">
        <f t="shared" si="27"/>
        <v>142.93111111111111</v>
      </c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</row>
    <row r="54" spans="1:50" ht="69" customHeight="1" x14ac:dyDescent="0.25">
      <c r="A54" s="29" t="s">
        <v>67</v>
      </c>
      <c r="B54" s="32" t="s">
        <v>87</v>
      </c>
      <c r="C54" s="33">
        <v>900000</v>
      </c>
      <c r="D54" s="31">
        <v>1286380</v>
      </c>
      <c r="E54" s="39">
        <v>1286380</v>
      </c>
      <c r="F54" s="31">
        <v>1286380</v>
      </c>
      <c r="G54" s="37">
        <f t="shared" si="16"/>
        <v>0</v>
      </c>
      <c r="H54" s="38">
        <f t="shared" si="19"/>
        <v>100</v>
      </c>
      <c r="I54" s="38">
        <f t="shared" si="26"/>
        <v>100</v>
      </c>
      <c r="J54" s="37">
        <f t="shared" si="22"/>
        <v>386380</v>
      </c>
      <c r="K54" s="38">
        <f t="shared" si="27"/>
        <v>142.93111111111111</v>
      </c>
    </row>
    <row r="55" spans="1:50" ht="66.75" customHeight="1" x14ac:dyDescent="0.25">
      <c r="A55" s="52" t="s">
        <v>92</v>
      </c>
      <c r="B55" s="53" t="s">
        <v>93</v>
      </c>
      <c r="C55" s="54">
        <f>C56</f>
        <v>15696544</v>
      </c>
      <c r="D55" s="54">
        <f t="shared" ref="D55:F57" si="30">D56</f>
        <v>40258000</v>
      </c>
      <c r="E55" s="54">
        <f t="shared" si="30"/>
        <v>35257999.850000001</v>
      </c>
      <c r="F55" s="54">
        <f t="shared" si="30"/>
        <v>35768544</v>
      </c>
      <c r="G55" s="54">
        <f>F55-E55</f>
        <v>510544.14999999851</v>
      </c>
      <c r="H55" s="55">
        <f t="shared" ref="H55:H62" si="31">(F55/E55)*100</f>
        <v>101.44802357527946</v>
      </c>
      <c r="I55" s="55">
        <f>(F55/D55)*100</f>
        <v>88.848288538923939</v>
      </c>
      <c r="J55" s="54">
        <f t="shared" si="22"/>
        <v>20072000</v>
      </c>
      <c r="K55" s="55" t="s">
        <v>106</v>
      </c>
    </row>
    <row r="56" spans="1:50" s="47" customFormat="1" ht="51" customHeight="1" x14ac:dyDescent="0.25">
      <c r="A56" s="29" t="s">
        <v>94</v>
      </c>
      <c r="B56" s="32" t="s">
        <v>95</v>
      </c>
      <c r="C56" s="33">
        <v>15696544</v>
      </c>
      <c r="D56" s="31">
        <v>40258000</v>
      </c>
      <c r="E56" s="39">
        <v>35257999.850000001</v>
      </c>
      <c r="F56" s="31">
        <v>35768544</v>
      </c>
      <c r="G56" s="48">
        <f t="shared" ref="G56" si="32">F56-E56</f>
        <v>510544.14999999851</v>
      </c>
      <c r="H56" s="38">
        <f t="shared" si="31"/>
        <v>101.44802357527946</v>
      </c>
      <c r="I56" s="38">
        <f>(F56/D56)*100</f>
        <v>88.848288538923939</v>
      </c>
      <c r="J56" s="37">
        <f t="shared" si="22"/>
        <v>20072000</v>
      </c>
      <c r="K56" s="38" t="s">
        <v>106</v>
      </c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</row>
    <row r="57" spans="1:50" s="2" customFormat="1" ht="36" customHeight="1" x14ac:dyDescent="0.2">
      <c r="A57" s="52" t="s">
        <v>68</v>
      </c>
      <c r="B57" s="53" t="s">
        <v>69</v>
      </c>
      <c r="C57" s="54">
        <f>C58</f>
        <v>35000000</v>
      </c>
      <c r="D57" s="54">
        <f t="shared" si="30"/>
        <v>0</v>
      </c>
      <c r="E57" s="54">
        <f t="shared" si="30"/>
        <v>0</v>
      </c>
      <c r="F57" s="54">
        <f t="shared" si="30"/>
        <v>0</v>
      </c>
      <c r="G57" s="54">
        <f t="shared" si="16"/>
        <v>0</v>
      </c>
      <c r="H57" s="55" t="s">
        <v>106</v>
      </c>
      <c r="I57" s="55" t="s">
        <v>106</v>
      </c>
      <c r="J57" s="54">
        <f t="shared" si="22"/>
        <v>-35000000</v>
      </c>
      <c r="K57" s="55">
        <f t="shared" ref="K57:K62" si="33">(F57/C57)*100</f>
        <v>0</v>
      </c>
    </row>
    <row r="58" spans="1:50" ht="33.75" customHeight="1" x14ac:dyDescent="0.25">
      <c r="A58" s="29" t="s">
        <v>70</v>
      </c>
      <c r="B58" s="30" t="s">
        <v>86</v>
      </c>
      <c r="C58" s="31">
        <v>35000000</v>
      </c>
      <c r="D58" s="31">
        <v>0</v>
      </c>
      <c r="E58" s="39">
        <v>0</v>
      </c>
      <c r="F58" s="31">
        <v>0</v>
      </c>
      <c r="G58" s="37">
        <f t="shared" si="16"/>
        <v>0</v>
      </c>
      <c r="H58" s="38" t="s">
        <v>106</v>
      </c>
      <c r="I58" s="38" t="s">
        <v>106</v>
      </c>
      <c r="J58" s="37">
        <f t="shared" si="22"/>
        <v>-35000000</v>
      </c>
      <c r="K58" s="38">
        <f t="shared" si="33"/>
        <v>0</v>
      </c>
    </row>
    <row r="59" spans="1:50" s="6" customFormat="1" ht="190.5" customHeight="1" x14ac:dyDescent="0.25">
      <c r="A59" s="49" t="s">
        <v>97</v>
      </c>
      <c r="B59" s="50" t="s">
        <v>98</v>
      </c>
      <c r="C59" s="51">
        <f>C60</f>
        <v>0</v>
      </c>
      <c r="D59" s="51">
        <f t="shared" ref="D59:F59" si="34">D60</f>
        <v>0</v>
      </c>
      <c r="E59" s="51">
        <f>E60</f>
        <v>0</v>
      </c>
      <c r="F59" s="51">
        <f t="shared" si="34"/>
        <v>0</v>
      </c>
      <c r="G59" s="54">
        <f t="shared" si="16"/>
        <v>0</v>
      </c>
      <c r="H59" s="55" t="s">
        <v>106</v>
      </c>
      <c r="I59" s="55" t="s">
        <v>106</v>
      </c>
      <c r="J59" s="54">
        <f t="shared" si="22"/>
        <v>0</v>
      </c>
      <c r="K59" s="55" t="s">
        <v>106</v>
      </c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</row>
    <row r="60" spans="1:50" ht="175.5" customHeight="1" x14ac:dyDescent="0.25">
      <c r="A60" s="29" t="s">
        <v>99</v>
      </c>
      <c r="B60" s="30" t="s">
        <v>100</v>
      </c>
      <c r="C60" s="31">
        <v>0</v>
      </c>
      <c r="D60" s="31">
        <v>0</v>
      </c>
      <c r="E60" s="39">
        <v>0</v>
      </c>
      <c r="F60" s="31">
        <v>0</v>
      </c>
      <c r="G60" s="37">
        <f t="shared" si="16"/>
        <v>0</v>
      </c>
      <c r="H60" s="38" t="s">
        <v>106</v>
      </c>
      <c r="I60" s="38" t="s">
        <v>106</v>
      </c>
      <c r="J60" s="37">
        <f t="shared" si="22"/>
        <v>0</v>
      </c>
      <c r="K60" s="38" t="s">
        <v>106</v>
      </c>
    </row>
    <row r="61" spans="1:50" s="2" customFormat="1" ht="92.25" customHeight="1" x14ac:dyDescent="0.2">
      <c r="A61" s="52" t="s">
        <v>71</v>
      </c>
      <c r="B61" s="53" t="s">
        <v>72</v>
      </c>
      <c r="C61" s="54">
        <f>C62</f>
        <v>-772815.8</v>
      </c>
      <c r="D61" s="54">
        <f t="shared" ref="D61:F61" si="35">D62</f>
        <v>-653044.18000000005</v>
      </c>
      <c r="E61" s="54">
        <f t="shared" si="35"/>
        <v>-653044.18000000005</v>
      </c>
      <c r="F61" s="54">
        <f t="shared" si="35"/>
        <v>-736869.9</v>
      </c>
      <c r="G61" s="54">
        <f t="shared" si="16"/>
        <v>-83825.719999999972</v>
      </c>
      <c r="H61" s="55">
        <f t="shared" si="31"/>
        <v>112.8361483904504</v>
      </c>
      <c r="I61" s="55">
        <f t="shared" ref="I61:I62" si="36">(F61/D61)*100</f>
        <v>112.8361483904504</v>
      </c>
      <c r="J61" s="54">
        <f t="shared" si="22"/>
        <v>35945.900000000023</v>
      </c>
      <c r="K61" s="55">
        <f t="shared" si="33"/>
        <v>95.348710520669997</v>
      </c>
    </row>
    <row r="62" spans="1:50" ht="81" customHeight="1" x14ac:dyDescent="0.25">
      <c r="A62" s="29" t="s">
        <v>110</v>
      </c>
      <c r="B62" s="30" t="s">
        <v>73</v>
      </c>
      <c r="C62" s="31">
        <v>-772815.8</v>
      </c>
      <c r="D62" s="31">
        <v>-653044.18000000005</v>
      </c>
      <c r="E62" s="31">
        <v>-653044.18000000005</v>
      </c>
      <c r="F62" s="31">
        <v>-736869.9</v>
      </c>
      <c r="G62" s="37">
        <f>F62-E62</f>
        <v>-83825.719999999972</v>
      </c>
      <c r="H62" s="38">
        <f t="shared" si="31"/>
        <v>112.8361483904504</v>
      </c>
      <c r="I62" s="38">
        <f t="shared" si="36"/>
        <v>112.8361483904504</v>
      </c>
      <c r="J62" s="37">
        <f t="shared" si="22"/>
        <v>35945.900000000023</v>
      </c>
      <c r="K62" s="38">
        <f t="shared" si="33"/>
        <v>95.348710520669997</v>
      </c>
    </row>
    <row r="63" spans="1:50" x14ac:dyDescent="0.25">
      <c r="D63" s="34"/>
      <c r="E63" s="34"/>
      <c r="F63" s="34"/>
    </row>
    <row r="64" spans="1:50" x14ac:dyDescent="0.25">
      <c r="D64" s="34"/>
      <c r="E64" s="34"/>
      <c r="F64" s="34"/>
    </row>
    <row r="65" spans="4:6" x14ac:dyDescent="0.25">
      <c r="D65" s="34"/>
      <c r="E65" s="34"/>
      <c r="F65" s="34"/>
    </row>
    <row r="66" spans="4:6" x14ac:dyDescent="0.25">
      <c r="D66" s="34"/>
      <c r="E66" s="34"/>
      <c r="F66" s="34"/>
    </row>
    <row r="67" spans="4:6" x14ac:dyDescent="0.25">
      <c r="D67" s="34"/>
      <c r="E67" s="34"/>
      <c r="F67" s="34"/>
    </row>
  </sheetData>
  <mergeCells count="13">
    <mergeCell ref="A1:K1"/>
    <mergeCell ref="A2:K2"/>
    <mergeCell ref="A3:K3"/>
    <mergeCell ref="G4:H4"/>
    <mergeCell ref="G5:H5"/>
    <mergeCell ref="J5:K5"/>
    <mergeCell ref="A5:A6"/>
    <mergeCell ref="B5:B6"/>
    <mergeCell ref="C5:C6"/>
    <mergeCell ref="D5:D6"/>
    <mergeCell ref="E5:E6"/>
    <mergeCell ref="F5:F6"/>
    <mergeCell ref="I5:I6"/>
  </mergeCells>
  <pageMargins left="0" right="0.11811023622047245" top="0.74803149606299213" bottom="0.74803149606299213" header="0.51181102362204722" footer="0.51181102362204722"/>
  <pageSetup paperSize="9" scale="60" firstPageNumber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месяцев 2025 года</vt:lpstr>
      <vt:lpstr>'9 месяцев 2025 года'!Заголовки_для_печати</vt:lpstr>
      <vt:lpstr>'9 месяцев 2025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Григорьева Алена Евгеньевна</cp:lastModifiedBy>
  <cp:revision>22</cp:revision>
  <cp:lastPrinted>2025-07-24T12:33:13Z</cp:lastPrinted>
  <dcterms:created xsi:type="dcterms:W3CDTF">2017-04-12T08:49:00Z</dcterms:created>
  <dcterms:modified xsi:type="dcterms:W3CDTF">2025-10-16T04:28:41Z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iddenSlides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MMClips">
    <vt:i4>0</vt:i4>
  </property>
  <property fmtid="{D5CDD505-2E9C-101B-9397-08002B2CF9AE}" pid="8" name="Notes">
    <vt:i4>0</vt:i4>
  </property>
  <property fmtid="{D5CDD505-2E9C-101B-9397-08002B2CF9AE}" pid="9" name="ScaleCrop">
    <vt:bool>false</vt:bool>
  </property>
  <property fmtid="{D5CDD505-2E9C-101B-9397-08002B2CF9AE}" pid="10" name="ShareDoc">
    <vt:bool>false</vt:bool>
  </property>
  <property fmtid="{D5CDD505-2E9C-101B-9397-08002B2CF9AE}" pid="11" name="Slides">
    <vt:i4>0</vt:i4>
  </property>
  <property fmtid="{D5CDD505-2E9C-101B-9397-08002B2CF9AE}" pid="12" name="KSOProductBuildVer">
    <vt:lpwstr>1049-11.2.0.9984</vt:lpwstr>
  </property>
  <property fmtid="{D5CDD505-2E9C-101B-9397-08002B2CF9AE}" pid="13" name="ICV">
    <vt:lpwstr>0626CBC65A8E43658C32813CBD357813</vt:lpwstr>
  </property>
</Properties>
</file>